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I\RKAS Pilv\Lepingute menetlus\Spetsialistide tabelid\LEPINGUD\YLEP 2020\SIM\PPA\Sadama 26\"/>
    </mc:Choice>
  </mc:AlternateContent>
  <xr:revisionPtr revIDLastSave="0" documentId="13_ncr:1_{F1960B48-40A5-4D97-A811-54554D0FF97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Lisa 3" sheetId="4" r:id="rId1"/>
    <sheet name="Annuiteetgraafik" sheetId="5" r:id="rId2"/>
    <sheet name="Annuiteetgraafik_lisa 6.1" sheetId="6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4" l="1"/>
  <c r="A16" i="6" l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E10" i="6"/>
  <c r="E17" i="6" s="1"/>
  <c r="D10" i="6"/>
  <c r="D11" i="6" s="1"/>
  <c r="C16" i="6" l="1"/>
  <c r="D16" i="6" s="1"/>
  <c r="E74" i="6"/>
  <c r="E72" i="6"/>
  <c r="E70" i="6"/>
  <c r="E68" i="6"/>
  <c r="E66" i="6"/>
  <c r="E64" i="6"/>
  <c r="E62" i="6"/>
  <c r="E60" i="6"/>
  <c r="E58" i="6"/>
  <c r="E56" i="6"/>
  <c r="E54" i="6"/>
  <c r="E52" i="6"/>
  <c r="E50" i="6"/>
  <c r="E48" i="6"/>
  <c r="E46" i="6"/>
  <c r="E44" i="6"/>
  <c r="E42" i="6"/>
  <c r="E40" i="6"/>
  <c r="E38" i="6"/>
  <c r="E36" i="6"/>
  <c r="E34" i="6"/>
  <c r="E32" i="6"/>
  <c r="E30" i="6"/>
  <c r="E28" i="6"/>
  <c r="E26" i="6"/>
  <c r="E24" i="6"/>
  <c r="E22" i="6"/>
  <c r="E20" i="6"/>
  <c r="E75" i="6"/>
  <c r="E73" i="6"/>
  <c r="E71" i="6"/>
  <c r="E69" i="6"/>
  <c r="E67" i="6"/>
  <c r="E65" i="6"/>
  <c r="E63" i="6"/>
  <c r="E61" i="6"/>
  <c r="E59" i="6"/>
  <c r="E57" i="6"/>
  <c r="E55" i="6"/>
  <c r="E53" i="6"/>
  <c r="E51" i="6"/>
  <c r="E49" i="6"/>
  <c r="E47" i="6"/>
  <c r="E45" i="6"/>
  <c r="E43" i="6"/>
  <c r="E41" i="6"/>
  <c r="E39" i="6"/>
  <c r="E37" i="6"/>
  <c r="E35" i="6"/>
  <c r="E33" i="6"/>
  <c r="E31" i="6"/>
  <c r="E29" i="6"/>
  <c r="E27" i="6"/>
  <c r="E25" i="6"/>
  <c r="E23" i="6"/>
  <c r="E21" i="6"/>
  <c r="E19" i="6"/>
  <c r="E16" i="6"/>
  <c r="G16" i="6" s="1"/>
  <c r="C17" i="6" s="1"/>
  <c r="E18" i="6"/>
  <c r="F16" i="6"/>
  <c r="E25" i="4"/>
  <c r="E26" i="4"/>
  <c r="E27" i="4"/>
  <c r="E28" i="4"/>
  <c r="E23" i="4"/>
  <c r="E16" i="4"/>
  <c r="E17" i="4"/>
  <c r="E18" i="4"/>
  <c r="E19" i="4"/>
  <c r="E14" i="4"/>
  <c r="F29" i="4"/>
  <c r="F15" i="4"/>
  <c r="E15" i="4" s="1"/>
  <c r="E9" i="5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E11" i="5"/>
  <c r="E10" i="5"/>
  <c r="C16" i="5" s="1"/>
  <c r="F17" i="6" l="1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29" i="6" s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69" i="6" s="1"/>
  <c r="F70" i="6" s="1"/>
  <c r="F71" i="6" s="1"/>
  <c r="F72" i="6" s="1"/>
  <c r="F73" i="6" s="1"/>
  <c r="F74" i="6" s="1"/>
  <c r="F75" i="6" s="1"/>
  <c r="E13" i="4"/>
  <c r="E29" i="4"/>
  <c r="D17" i="6"/>
  <c r="G17" i="6"/>
  <c r="C18" i="6" s="1"/>
  <c r="D16" i="5"/>
  <c r="F16" i="5"/>
  <c r="G18" i="6" l="1"/>
  <c r="C19" i="6" s="1"/>
  <c r="D18" i="6"/>
  <c r="F17" i="5"/>
  <c r="E16" i="5"/>
  <c r="G16" i="5" s="1"/>
  <c r="C17" i="5" s="1"/>
  <c r="F12" i="4"/>
  <c r="F20" i="4" s="1"/>
  <c r="F31" i="4" s="1"/>
  <c r="G19" i="6" l="1"/>
  <c r="C20" i="6" s="1"/>
  <c r="D19" i="6"/>
  <c r="F34" i="4"/>
  <c r="F32" i="4"/>
  <c r="F33" i="4" s="1"/>
  <c r="F35" i="4" s="1"/>
  <c r="E12" i="4"/>
  <c r="E20" i="4" s="1"/>
  <c r="E31" i="4" s="1"/>
  <c r="E32" i="4" s="1"/>
  <c r="E33" i="4" s="1"/>
  <c r="D17" i="5"/>
  <c r="E17" i="5" s="1"/>
  <c r="G17" i="5" s="1"/>
  <c r="C18" i="5" s="1"/>
  <c r="F18" i="5"/>
  <c r="G20" i="6" l="1"/>
  <c r="C21" i="6" s="1"/>
  <c r="D20" i="6"/>
  <c r="D18" i="5"/>
  <c r="F19" i="5"/>
  <c r="E18" i="5"/>
  <c r="G18" i="5" s="1"/>
  <c r="C19" i="5" s="1"/>
  <c r="G21" i="6" l="1"/>
  <c r="C22" i="6" s="1"/>
  <c r="D21" i="6"/>
  <c r="D19" i="5"/>
  <c r="E19" i="5"/>
  <c r="G19" i="5" s="1"/>
  <c r="C20" i="5" s="1"/>
  <c r="F20" i="5"/>
  <c r="G22" i="6" l="1"/>
  <c r="C23" i="6" s="1"/>
  <c r="D22" i="6"/>
  <c r="D20" i="5"/>
  <c r="F21" i="5"/>
  <c r="E20" i="5"/>
  <c r="G20" i="5" s="1"/>
  <c r="C21" i="5" s="1"/>
  <c r="G23" i="6" l="1"/>
  <c r="C24" i="6" s="1"/>
  <c r="D23" i="6"/>
  <c r="D21" i="5"/>
  <c r="E21" i="5"/>
  <c r="G21" i="5" s="1"/>
  <c r="C22" i="5" s="1"/>
  <c r="F22" i="5"/>
  <c r="G24" i="6" l="1"/>
  <c r="C25" i="6" s="1"/>
  <c r="D24" i="6"/>
  <c r="D22" i="5"/>
  <c r="F23" i="5"/>
  <c r="E22" i="5"/>
  <c r="G22" i="5" s="1"/>
  <c r="C23" i="5" s="1"/>
  <c r="G25" i="6" l="1"/>
  <c r="C26" i="6" s="1"/>
  <c r="D25" i="6"/>
  <c r="D23" i="5"/>
  <c r="E23" i="5"/>
  <c r="G23" i="5" s="1"/>
  <c r="C24" i="5" s="1"/>
  <c r="F24" i="5"/>
  <c r="G26" i="6" l="1"/>
  <c r="C27" i="6" s="1"/>
  <c r="D26" i="6"/>
  <c r="D24" i="5"/>
  <c r="E24" i="5"/>
  <c r="G24" i="5" s="1"/>
  <c r="C25" i="5" s="1"/>
  <c r="F25" i="5"/>
  <c r="G27" i="6" l="1"/>
  <c r="C28" i="6" s="1"/>
  <c r="D27" i="6"/>
  <c r="D25" i="5"/>
  <c r="E25" i="5"/>
  <c r="G25" i="5" s="1"/>
  <c r="C26" i="5" s="1"/>
  <c r="F26" i="5"/>
  <c r="G28" i="6" l="1"/>
  <c r="C29" i="6" s="1"/>
  <c r="D28" i="6"/>
  <c r="D26" i="5"/>
  <c r="F27" i="5"/>
  <c r="E26" i="5"/>
  <c r="G26" i="5" s="1"/>
  <c r="C27" i="5" s="1"/>
  <c r="G29" i="6" l="1"/>
  <c r="C30" i="6" s="1"/>
  <c r="D29" i="6"/>
  <c r="D27" i="5"/>
  <c r="F28" i="5"/>
  <c r="E27" i="5"/>
  <c r="G27" i="5" s="1"/>
  <c r="C28" i="5" s="1"/>
  <c r="D30" i="6" l="1"/>
  <c r="G30" i="6"/>
  <c r="C31" i="6" s="1"/>
  <c r="D28" i="5"/>
  <c r="E28" i="5"/>
  <c r="G28" i="5" s="1"/>
  <c r="C29" i="5" s="1"/>
  <c r="F29" i="5"/>
  <c r="G31" i="6" l="1"/>
  <c r="C32" i="6" s="1"/>
  <c r="D31" i="6"/>
  <c r="D29" i="5"/>
  <c r="E29" i="5"/>
  <c r="G29" i="5" s="1"/>
  <c r="C30" i="5" s="1"/>
  <c r="F30" i="5"/>
  <c r="D32" i="6" l="1"/>
  <c r="G32" i="6"/>
  <c r="C33" i="6" s="1"/>
  <c r="D30" i="5"/>
  <c r="F31" i="5"/>
  <c r="E30" i="5"/>
  <c r="G30" i="5" s="1"/>
  <c r="C31" i="5" s="1"/>
  <c r="G33" i="6" l="1"/>
  <c r="C34" i="6" s="1"/>
  <c r="D33" i="6"/>
  <c r="D31" i="5"/>
  <c r="F32" i="5"/>
  <c r="E31" i="5"/>
  <c r="G31" i="5" s="1"/>
  <c r="C32" i="5" s="1"/>
  <c r="D34" i="6" l="1"/>
  <c r="G34" i="6"/>
  <c r="C35" i="6" s="1"/>
  <c r="D32" i="5"/>
  <c r="F33" i="5"/>
  <c r="E32" i="5"/>
  <c r="G32" i="5" s="1"/>
  <c r="C33" i="5" s="1"/>
  <c r="G35" i="6" l="1"/>
  <c r="C36" i="6" s="1"/>
  <c r="D35" i="6"/>
  <c r="D33" i="5"/>
  <c r="E33" i="5"/>
  <c r="G33" i="5" s="1"/>
  <c r="C34" i="5" s="1"/>
  <c r="F34" i="5"/>
  <c r="D36" i="6" l="1"/>
  <c r="G36" i="6"/>
  <c r="C37" i="6" s="1"/>
  <c r="D34" i="5"/>
  <c r="F35" i="5"/>
  <c r="E34" i="5"/>
  <c r="G34" i="5" s="1"/>
  <c r="C35" i="5" s="1"/>
  <c r="G37" i="6" l="1"/>
  <c r="C38" i="6" s="1"/>
  <c r="D37" i="6"/>
  <c r="D35" i="5"/>
  <c r="E35" i="5"/>
  <c r="G35" i="5" s="1"/>
  <c r="C36" i="5" s="1"/>
  <c r="F36" i="5"/>
  <c r="D38" i="6" l="1"/>
  <c r="G38" i="6"/>
  <c r="C39" i="6" s="1"/>
  <c r="D36" i="5"/>
  <c r="E36" i="5"/>
  <c r="G36" i="5" s="1"/>
  <c r="C37" i="5" s="1"/>
  <c r="F37" i="5"/>
  <c r="G39" i="6" l="1"/>
  <c r="C40" i="6" s="1"/>
  <c r="D39" i="6"/>
  <c r="D37" i="5"/>
  <c r="E37" i="5"/>
  <c r="G37" i="5" s="1"/>
  <c r="C38" i="5" s="1"/>
  <c r="F38" i="5"/>
  <c r="D40" i="6" l="1"/>
  <c r="G40" i="6"/>
  <c r="C41" i="6" s="1"/>
  <c r="D38" i="5"/>
  <c r="F39" i="5"/>
  <c r="E38" i="5"/>
  <c r="G38" i="5" s="1"/>
  <c r="C39" i="5" s="1"/>
  <c r="G41" i="6" l="1"/>
  <c r="C42" i="6" s="1"/>
  <c r="D41" i="6"/>
  <c r="D39" i="5"/>
  <c r="E39" i="5"/>
  <c r="G39" i="5" s="1"/>
  <c r="C40" i="5" s="1"/>
  <c r="F40" i="5"/>
  <c r="D42" i="6" l="1"/>
  <c r="G42" i="6"/>
  <c r="C43" i="6" s="1"/>
  <c r="D40" i="5"/>
  <c r="E40" i="5"/>
  <c r="G40" i="5" s="1"/>
  <c r="C41" i="5" s="1"/>
  <c r="F41" i="5"/>
  <c r="G43" i="6" l="1"/>
  <c r="C44" i="6" s="1"/>
  <c r="D43" i="6"/>
  <c r="D41" i="5"/>
  <c r="E41" i="5"/>
  <c r="G41" i="5" s="1"/>
  <c r="C42" i="5" s="1"/>
  <c r="F42" i="5"/>
  <c r="D44" i="6" l="1"/>
  <c r="G44" i="6"/>
  <c r="C45" i="6" s="1"/>
  <c r="D42" i="5"/>
  <c r="F43" i="5"/>
  <c r="E42" i="5"/>
  <c r="G42" i="5" s="1"/>
  <c r="C43" i="5" s="1"/>
  <c r="G45" i="6" l="1"/>
  <c r="C46" i="6" s="1"/>
  <c r="D45" i="6"/>
  <c r="D43" i="5"/>
  <c r="E43" i="5"/>
  <c r="G43" i="5" s="1"/>
  <c r="C44" i="5" s="1"/>
  <c r="F44" i="5"/>
  <c r="D46" i="6" l="1"/>
  <c r="G46" i="6"/>
  <c r="C47" i="6" s="1"/>
  <c r="D44" i="5"/>
  <c r="F45" i="5"/>
  <c r="E44" i="5"/>
  <c r="G44" i="5" s="1"/>
  <c r="C45" i="5" s="1"/>
  <c r="G47" i="6" l="1"/>
  <c r="C48" i="6" s="1"/>
  <c r="D47" i="6"/>
  <c r="D45" i="5"/>
  <c r="E45" i="5"/>
  <c r="G45" i="5" s="1"/>
  <c r="C46" i="5" s="1"/>
  <c r="F46" i="5"/>
  <c r="D48" i="6" l="1"/>
  <c r="G48" i="6"/>
  <c r="C49" i="6" s="1"/>
  <c r="D46" i="5"/>
  <c r="F47" i="5"/>
  <c r="E46" i="5"/>
  <c r="G46" i="5" s="1"/>
  <c r="C47" i="5" s="1"/>
  <c r="G49" i="6" l="1"/>
  <c r="C50" i="6" s="1"/>
  <c r="D49" i="6"/>
  <c r="D47" i="5"/>
  <c r="F48" i="5"/>
  <c r="E47" i="5"/>
  <c r="G47" i="5" s="1"/>
  <c r="C48" i="5" s="1"/>
  <c r="D50" i="6" l="1"/>
  <c r="G50" i="6"/>
  <c r="C51" i="6" s="1"/>
  <c r="D48" i="5"/>
  <c r="F49" i="5"/>
  <c r="E48" i="5"/>
  <c r="G48" i="5" s="1"/>
  <c r="C49" i="5" s="1"/>
  <c r="G51" i="6" l="1"/>
  <c r="C52" i="6" s="1"/>
  <c r="D51" i="6"/>
  <c r="D49" i="5"/>
  <c r="E49" i="5"/>
  <c r="G49" i="5" s="1"/>
  <c r="C50" i="5" s="1"/>
  <c r="F50" i="5"/>
  <c r="D52" i="6" l="1"/>
  <c r="G52" i="6"/>
  <c r="C53" i="6" s="1"/>
  <c r="D50" i="5"/>
  <c r="F51" i="5"/>
  <c r="E50" i="5"/>
  <c r="G50" i="5" s="1"/>
  <c r="C51" i="5" s="1"/>
  <c r="G53" i="6" l="1"/>
  <c r="C54" i="6" s="1"/>
  <c r="D53" i="6"/>
  <c r="D51" i="5"/>
  <c r="F52" i="5"/>
  <c r="E51" i="5"/>
  <c r="G51" i="5" s="1"/>
  <c r="C52" i="5" s="1"/>
  <c r="D54" i="6" l="1"/>
  <c r="G54" i="6"/>
  <c r="C55" i="6" s="1"/>
  <c r="D52" i="5"/>
  <c r="E52" i="5"/>
  <c r="G52" i="5" s="1"/>
  <c r="C53" i="5" s="1"/>
  <c r="F53" i="5"/>
  <c r="G55" i="6" l="1"/>
  <c r="C56" i="6" s="1"/>
  <c r="D55" i="6"/>
  <c r="D53" i="5"/>
  <c r="E53" i="5"/>
  <c r="G53" i="5" s="1"/>
  <c r="C54" i="5" s="1"/>
  <c r="F54" i="5"/>
  <c r="D56" i="6" l="1"/>
  <c r="G56" i="6"/>
  <c r="C57" i="6" s="1"/>
  <c r="D54" i="5"/>
  <c r="F55" i="5"/>
  <c r="E54" i="5"/>
  <c r="G54" i="5" s="1"/>
  <c r="C55" i="5" s="1"/>
  <c r="G57" i="6" l="1"/>
  <c r="C58" i="6" s="1"/>
  <c r="D57" i="6"/>
  <c r="D55" i="5"/>
  <c r="E55" i="5"/>
  <c r="G55" i="5" s="1"/>
  <c r="C56" i="5" s="1"/>
  <c r="F56" i="5"/>
  <c r="D58" i="6" l="1"/>
  <c r="G58" i="6"/>
  <c r="C59" i="6" s="1"/>
  <c r="D56" i="5"/>
  <c r="E56" i="5" s="1"/>
  <c r="G56" i="5" s="1"/>
  <c r="C57" i="5" s="1"/>
  <c r="F57" i="5"/>
  <c r="G59" i="6" l="1"/>
  <c r="C60" i="6" s="1"/>
  <c r="D59" i="6"/>
  <c r="D57" i="5"/>
  <c r="E57" i="5" s="1"/>
  <c r="G57" i="5" s="1"/>
  <c r="C58" i="5" s="1"/>
  <c r="F58" i="5"/>
  <c r="D60" i="6" l="1"/>
  <c r="G60" i="6"/>
  <c r="C61" i="6" s="1"/>
  <c r="D58" i="5"/>
  <c r="E58" i="5" s="1"/>
  <c r="G58" i="5" s="1"/>
  <c r="C59" i="5" s="1"/>
  <c r="F59" i="5"/>
  <c r="G61" i="6" l="1"/>
  <c r="C62" i="6" s="1"/>
  <c r="D61" i="6"/>
  <c r="D59" i="5"/>
  <c r="E59" i="5"/>
  <c r="G59" i="5" s="1"/>
  <c r="C60" i="5" s="1"/>
  <c r="F60" i="5"/>
  <c r="D62" i="6" l="1"/>
  <c r="G62" i="6"/>
  <c r="C63" i="6" s="1"/>
  <c r="D60" i="5"/>
  <c r="E60" i="5" s="1"/>
  <c r="G60" i="5" s="1"/>
  <c r="C61" i="5" s="1"/>
  <c r="F61" i="5"/>
  <c r="G63" i="6" l="1"/>
  <c r="C64" i="6" s="1"/>
  <c r="D63" i="6"/>
  <c r="D61" i="5"/>
  <c r="F62" i="5"/>
  <c r="E61" i="5"/>
  <c r="G61" i="5" s="1"/>
  <c r="C62" i="5" s="1"/>
  <c r="D64" i="6" l="1"/>
  <c r="G64" i="6"/>
  <c r="C65" i="6" s="1"/>
  <c r="D62" i="5"/>
  <c r="E62" i="5" s="1"/>
  <c r="G62" i="5" s="1"/>
  <c r="C63" i="5" s="1"/>
  <c r="F63" i="5"/>
  <c r="G65" i="6" l="1"/>
  <c r="C66" i="6" s="1"/>
  <c r="D65" i="6"/>
  <c r="D63" i="5"/>
  <c r="E63" i="5" s="1"/>
  <c r="G63" i="5" s="1"/>
  <c r="C64" i="5" s="1"/>
  <c r="F64" i="5"/>
  <c r="D66" i="6" l="1"/>
  <c r="G66" i="6"/>
  <c r="C67" i="6" s="1"/>
  <c r="D64" i="5"/>
  <c r="E64" i="5" s="1"/>
  <c r="G64" i="5" s="1"/>
  <c r="C65" i="5" s="1"/>
  <c r="F65" i="5"/>
  <c r="G67" i="6" l="1"/>
  <c r="C68" i="6" s="1"/>
  <c r="D67" i="6"/>
  <c r="D65" i="5"/>
  <c r="F66" i="5"/>
  <c r="E65" i="5"/>
  <c r="G65" i="5" s="1"/>
  <c r="C66" i="5" s="1"/>
  <c r="D68" i="6" l="1"/>
  <c r="G68" i="6"/>
  <c r="C69" i="6" s="1"/>
  <c r="D66" i="5"/>
  <c r="F67" i="5"/>
  <c r="E66" i="5"/>
  <c r="G66" i="5" s="1"/>
  <c r="C67" i="5" s="1"/>
  <c r="G69" i="6" l="1"/>
  <c r="C70" i="6" s="1"/>
  <c r="D69" i="6"/>
  <c r="D67" i="5"/>
  <c r="E67" i="5" s="1"/>
  <c r="G67" i="5" s="1"/>
  <c r="C68" i="5" s="1"/>
  <c r="F68" i="5"/>
  <c r="D70" i="6" l="1"/>
  <c r="G70" i="6"/>
  <c r="C71" i="6" s="1"/>
  <c r="D68" i="5"/>
  <c r="E68" i="5" s="1"/>
  <c r="G68" i="5" s="1"/>
  <c r="C69" i="5" s="1"/>
  <c r="F69" i="5"/>
  <c r="G71" i="6" l="1"/>
  <c r="C72" i="6" s="1"/>
  <c r="D71" i="6"/>
  <c r="D69" i="5"/>
  <c r="F70" i="5"/>
  <c r="E69" i="5"/>
  <c r="G69" i="5" s="1"/>
  <c r="C70" i="5" s="1"/>
  <c r="D72" i="6" l="1"/>
  <c r="G72" i="6"/>
  <c r="C73" i="6" s="1"/>
  <c r="D70" i="5"/>
  <c r="F71" i="5"/>
  <c r="E70" i="5"/>
  <c r="G70" i="5" s="1"/>
  <c r="C71" i="5" s="1"/>
  <c r="G73" i="6" l="1"/>
  <c r="C74" i="6" s="1"/>
  <c r="D73" i="6"/>
  <c r="D71" i="5"/>
  <c r="E71" i="5" s="1"/>
  <c r="G71" i="5" s="1"/>
  <c r="C72" i="5" s="1"/>
  <c r="F72" i="5"/>
  <c r="D74" i="6" l="1"/>
  <c r="G74" i="6"/>
  <c r="C75" i="6" s="1"/>
  <c r="D72" i="5"/>
  <c r="E72" i="5" s="1"/>
  <c r="G72" i="5" s="1"/>
  <c r="C73" i="5" s="1"/>
  <c r="F73" i="5"/>
  <c r="D75" i="6" l="1"/>
  <c r="D73" i="5"/>
  <c r="E73" i="5" s="1"/>
  <c r="G73" i="5" s="1"/>
  <c r="C74" i="5" s="1"/>
  <c r="F74" i="5"/>
  <c r="D74" i="5" l="1"/>
  <c r="E74" i="5" s="1"/>
  <c r="G74" i="5" s="1"/>
  <c r="C75" i="5" s="1"/>
  <c r="F75" i="5"/>
  <c r="D75" i="5" l="1"/>
  <c r="E75" i="5" s="1"/>
  <c r="G75" i="5" s="1"/>
  <c r="C76" i="5" s="1"/>
  <c r="F76" i="5"/>
  <c r="D76" i="5" l="1"/>
  <c r="E76" i="5" s="1"/>
  <c r="G76" i="5" s="1"/>
  <c r="C77" i="5" s="1"/>
  <c r="F77" i="5"/>
  <c r="D77" i="5" l="1"/>
  <c r="E77" i="5" s="1"/>
  <c r="G77" i="5" s="1"/>
  <c r="C78" i="5" s="1"/>
  <c r="F78" i="5"/>
  <c r="D78" i="5" l="1"/>
  <c r="E78" i="5" s="1"/>
  <c r="G78" i="5" s="1"/>
  <c r="C79" i="5" s="1"/>
  <c r="F79" i="5"/>
  <c r="D79" i="5" l="1"/>
  <c r="E79" i="5" s="1"/>
  <c r="G79" i="5" s="1"/>
  <c r="C80" i="5" s="1"/>
  <c r="F80" i="5"/>
  <c r="D80" i="5" l="1"/>
  <c r="E80" i="5" s="1"/>
  <c r="G80" i="5" s="1"/>
  <c r="C81" i="5" s="1"/>
  <c r="F81" i="5"/>
  <c r="D81" i="5" l="1"/>
  <c r="E81" i="5" s="1"/>
  <c r="G81" i="5" s="1"/>
  <c r="C82" i="5" s="1"/>
  <c r="F82" i="5"/>
  <c r="D82" i="5" l="1"/>
  <c r="E82" i="5" s="1"/>
  <c r="G82" i="5" s="1"/>
  <c r="C83" i="5" s="1"/>
  <c r="F83" i="5"/>
  <c r="D83" i="5" l="1"/>
  <c r="E83" i="5" s="1"/>
  <c r="G83" i="5" s="1"/>
  <c r="C84" i="5" s="1"/>
  <c r="F84" i="5"/>
  <c r="D84" i="5" l="1"/>
  <c r="E84" i="5" s="1"/>
  <c r="G84" i="5" s="1"/>
  <c r="C85" i="5" s="1"/>
  <c r="F85" i="5"/>
  <c r="D85" i="5" l="1"/>
  <c r="F86" i="5"/>
  <c r="E85" i="5"/>
  <c r="G85" i="5" s="1"/>
  <c r="C86" i="5" s="1"/>
  <c r="D86" i="5" l="1"/>
  <c r="E86" i="5" s="1"/>
  <c r="G86" i="5" s="1"/>
  <c r="C87" i="5" s="1"/>
  <c r="F87" i="5"/>
  <c r="D87" i="5" l="1"/>
  <c r="E87" i="5" s="1"/>
  <c r="G87" i="5" s="1"/>
  <c r="C88" i="5" s="1"/>
  <c r="F88" i="5"/>
  <c r="D88" i="5" l="1"/>
  <c r="E88" i="5" s="1"/>
  <c r="G88" i="5" s="1"/>
  <c r="C89" i="5" s="1"/>
  <c r="F89" i="5"/>
  <c r="D89" i="5" l="1"/>
  <c r="E89" i="5" s="1"/>
  <c r="G89" i="5" s="1"/>
  <c r="C90" i="5" s="1"/>
  <c r="F90" i="5"/>
  <c r="D90" i="5" l="1"/>
  <c r="E90" i="5" s="1"/>
  <c r="G90" i="5" s="1"/>
  <c r="C91" i="5" s="1"/>
  <c r="F91" i="5"/>
  <c r="D91" i="5" l="1"/>
  <c r="E91" i="5" s="1"/>
  <c r="G91" i="5" s="1"/>
  <c r="C92" i="5" s="1"/>
  <c r="F92" i="5"/>
  <c r="D92" i="5" l="1"/>
  <c r="E92" i="5" s="1"/>
  <c r="G92" i="5" s="1"/>
  <c r="C93" i="5" s="1"/>
  <c r="F93" i="5"/>
  <c r="D93" i="5" l="1"/>
  <c r="E93" i="5" s="1"/>
  <c r="G93" i="5" s="1"/>
  <c r="C94" i="5" s="1"/>
  <c r="F94" i="5"/>
  <c r="D94" i="5" l="1"/>
  <c r="E94" i="5" s="1"/>
  <c r="G94" i="5" s="1"/>
  <c r="C95" i="5" s="1"/>
  <c r="F95" i="5"/>
  <c r="D95" i="5" l="1"/>
  <c r="E95" i="5" s="1"/>
  <c r="G95" i="5" s="1"/>
  <c r="C96" i="5" s="1"/>
  <c r="F96" i="5"/>
  <c r="D96" i="5" l="1"/>
  <c r="E96" i="5" s="1"/>
  <c r="G96" i="5" s="1"/>
  <c r="C97" i="5" s="1"/>
  <c r="F97" i="5"/>
  <c r="D97" i="5" l="1"/>
  <c r="E97" i="5" s="1"/>
  <c r="G97" i="5" s="1"/>
  <c r="C98" i="5" s="1"/>
  <c r="F98" i="5"/>
  <c r="D98" i="5" l="1"/>
  <c r="E98" i="5" s="1"/>
  <c r="G98" i="5" s="1"/>
  <c r="C99" i="5" s="1"/>
  <c r="F99" i="5"/>
  <c r="D99" i="5" l="1"/>
  <c r="E99" i="5" s="1"/>
  <c r="G99" i="5" s="1"/>
  <c r="C100" i="5" s="1"/>
  <c r="F100" i="5"/>
  <c r="D100" i="5" l="1"/>
  <c r="E100" i="5" s="1"/>
  <c r="G100" i="5" s="1"/>
  <c r="C101" i="5" s="1"/>
  <c r="F101" i="5"/>
  <c r="D101" i="5" l="1"/>
  <c r="E101" i="5" s="1"/>
  <c r="G101" i="5" s="1"/>
  <c r="C102" i="5" s="1"/>
  <c r="F102" i="5"/>
  <c r="D102" i="5" l="1"/>
  <c r="F103" i="5"/>
  <c r="E102" i="5"/>
  <c r="G102" i="5" s="1"/>
  <c r="C103" i="5" s="1"/>
  <c r="D103" i="5" l="1"/>
  <c r="F104" i="5"/>
  <c r="E103" i="5"/>
  <c r="G103" i="5" s="1"/>
  <c r="C104" i="5" s="1"/>
  <c r="D104" i="5" l="1"/>
  <c r="E104" i="5"/>
  <c r="G104" i="5" s="1"/>
  <c r="C105" i="5" s="1"/>
  <c r="F105" i="5"/>
  <c r="D105" i="5" l="1"/>
  <c r="F106" i="5"/>
  <c r="E105" i="5"/>
  <c r="G105" i="5" s="1"/>
  <c r="C106" i="5" s="1"/>
  <c r="D106" i="5" l="1"/>
  <c r="E106" i="5"/>
  <c r="G106" i="5" s="1"/>
  <c r="C107" i="5" s="1"/>
  <c r="F107" i="5"/>
  <c r="D107" i="5" l="1"/>
  <c r="E107" i="5"/>
  <c r="G107" i="5" s="1"/>
  <c r="C108" i="5" s="1"/>
  <c r="F108" i="5"/>
  <c r="D108" i="5" l="1"/>
  <c r="E108" i="5"/>
  <c r="G108" i="5" s="1"/>
  <c r="C109" i="5" s="1"/>
  <c r="F109" i="5"/>
  <c r="D109" i="5" l="1"/>
  <c r="F110" i="5"/>
  <c r="E109" i="5"/>
  <c r="G109" i="5" s="1"/>
  <c r="C110" i="5" s="1"/>
  <c r="D110" i="5" l="1"/>
  <c r="E110" i="5"/>
  <c r="G110" i="5" s="1"/>
  <c r="C111" i="5" s="1"/>
  <c r="F111" i="5"/>
  <c r="D111" i="5" l="1"/>
  <c r="E111" i="5"/>
  <c r="G111" i="5" s="1"/>
  <c r="C112" i="5" s="1"/>
  <c r="F112" i="5"/>
  <c r="D112" i="5" l="1"/>
  <c r="E112" i="5"/>
  <c r="G112" i="5" s="1"/>
  <c r="C113" i="5" s="1"/>
  <c r="F113" i="5"/>
  <c r="D113" i="5" l="1"/>
  <c r="F114" i="5"/>
  <c r="E113" i="5"/>
  <c r="G113" i="5" s="1"/>
  <c r="C114" i="5" s="1"/>
  <c r="D114" i="5" l="1"/>
  <c r="F115" i="5"/>
  <c r="E114" i="5"/>
  <c r="G114" i="5" s="1"/>
  <c r="C115" i="5" s="1"/>
  <c r="D115" i="5" l="1"/>
  <c r="F116" i="5"/>
  <c r="E115" i="5"/>
  <c r="G115" i="5" s="1"/>
  <c r="C116" i="5" s="1"/>
  <c r="D116" i="5" l="1"/>
  <c r="E116" i="5"/>
  <c r="G116" i="5" s="1"/>
  <c r="C117" i="5" s="1"/>
  <c r="F117" i="5"/>
  <c r="D117" i="5" l="1"/>
  <c r="F118" i="5"/>
  <c r="E117" i="5"/>
  <c r="G117" i="5" s="1"/>
  <c r="C118" i="5" s="1"/>
  <c r="D118" i="5" l="1"/>
  <c r="F119" i="5"/>
  <c r="E118" i="5"/>
  <c r="G118" i="5" s="1"/>
  <c r="C119" i="5" s="1"/>
  <c r="D119" i="5" l="1"/>
  <c r="F120" i="5"/>
  <c r="E119" i="5"/>
  <c r="G119" i="5" s="1"/>
  <c r="C120" i="5" s="1"/>
  <c r="D120" i="5" l="1"/>
  <c r="E120" i="5"/>
  <c r="G120" i="5" s="1"/>
  <c r="C121" i="5" s="1"/>
  <c r="F121" i="5"/>
  <c r="D121" i="5" l="1"/>
  <c r="F122" i="5"/>
  <c r="E121" i="5"/>
  <c r="G121" i="5" s="1"/>
  <c r="C122" i="5" s="1"/>
  <c r="D122" i="5" l="1"/>
  <c r="E122" i="5"/>
  <c r="G122" i="5" s="1"/>
  <c r="C123" i="5" s="1"/>
  <c r="F123" i="5"/>
  <c r="D123" i="5" l="1"/>
  <c r="E123" i="5"/>
  <c r="G123" i="5" s="1"/>
  <c r="C124" i="5" s="1"/>
  <c r="F124" i="5"/>
  <c r="D124" i="5" l="1"/>
  <c r="E124" i="5"/>
  <c r="G124" i="5" s="1"/>
  <c r="C125" i="5" s="1"/>
  <c r="F125" i="5"/>
  <c r="D125" i="5" l="1"/>
  <c r="F126" i="5"/>
  <c r="E125" i="5"/>
  <c r="G125" i="5" s="1"/>
  <c r="C126" i="5" s="1"/>
  <c r="D126" i="5" l="1"/>
  <c r="E126" i="5"/>
  <c r="G126" i="5" s="1"/>
  <c r="C127" i="5" s="1"/>
  <c r="F127" i="5"/>
  <c r="D127" i="5" l="1"/>
  <c r="E127" i="5"/>
  <c r="G127" i="5" s="1"/>
  <c r="C128" i="5" s="1"/>
  <c r="F128" i="5"/>
  <c r="D128" i="5" l="1"/>
  <c r="E128" i="5"/>
  <c r="G128" i="5" s="1"/>
  <c r="C129" i="5" s="1"/>
  <c r="F129" i="5"/>
  <c r="D129" i="5" l="1"/>
  <c r="F130" i="5"/>
  <c r="E129" i="5"/>
  <c r="G129" i="5" s="1"/>
  <c r="C130" i="5" s="1"/>
  <c r="D130" i="5" l="1"/>
  <c r="F131" i="5"/>
  <c r="E130" i="5"/>
  <c r="G130" i="5" s="1"/>
  <c r="C131" i="5" s="1"/>
  <c r="D131" i="5" l="1"/>
  <c r="F132" i="5"/>
  <c r="E131" i="5"/>
  <c r="G131" i="5" s="1"/>
  <c r="C132" i="5" s="1"/>
  <c r="D132" i="5" l="1"/>
  <c r="E132" i="5"/>
  <c r="G132" i="5" s="1"/>
  <c r="C133" i="5" s="1"/>
  <c r="F133" i="5"/>
  <c r="D133" i="5" l="1"/>
  <c r="F134" i="5"/>
  <c r="E133" i="5"/>
  <c r="G133" i="5" s="1"/>
  <c r="C134" i="5" s="1"/>
  <c r="D134" i="5" l="1"/>
  <c r="F135" i="5"/>
  <c r="E134" i="5"/>
  <c r="G134" i="5" s="1"/>
  <c r="C135" i="5" s="1"/>
  <c r="D135" i="5" l="1"/>
  <c r="E135" i="5"/>
  <c r="G135" i="5" s="1"/>
</calcChain>
</file>

<file path=xl/sharedStrings.xml><?xml version="1.0" encoding="utf-8"?>
<sst xmlns="http://schemas.openxmlformats.org/spreadsheetml/2006/main" count="95" uniqueCount="69">
  <si>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</si>
  <si>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</si>
  <si>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</si>
  <si>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</si>
  <si>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</si>
  <si>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</si>
  <si>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</si>
  <si>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summa kuus</t>
  </si>
  <si>
    <t>Käibemaks</t>
  </si>
  <si>
    <t>Üürnik</t>
  </si>
  <si>
    <t>Üüripinna aadress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</si>
  <si>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</si>
  <si>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</si>
  <si>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</si>
  <si>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</si>
  <si>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</si>
  <si>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</si>
  <si>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</si>
  <si>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</si>
  <si>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 xml:space="preserve">Remonttööd </t>
  </si>
  <si>
    <t>Tarbimisteenused</t>
  </si>
  <si>
    <t>ÜÜR JA KÕRVALTEENUSTE TASUD KÄIBEMAKSUTA (perioodil)</t>
  </si>
  <si>
    <t>ÜÜR JA KÕRVALTEENUSTE TASUD KOOS KÄIBEMAKSUGA (perioodil)</t>
  </si>
  <si>
    <t>Heakord</t>
  </si>
  <si>
    <t>ei muutu</t>
  </si>
  <si>
    <t>teenuse hinna muutus</t>
  </si>
  <si>
    <t xml:space="preserve"> </t>
  </si>
  <si>
    <t>Muutmise alus</t>
  </si>
  <si>
    <t>Üüripind (hooned) kolm lepingut kokku</t>
  </si>
  <si>
    <t>Netoüür/kapitalikomponent</t>
  </si>
  <si>
    <t>Politsei- ja Piirivalveamet</t>
  </si>
  <si>
    <t>Maksete algus</t>
  </si>
  <si>
    <t>Maksete arv</t>
  </si>
  <si>
    <t>kuud</t>
  </si>
  <si>
    <t>EUR (km-ta)</t>
  </si>
  <si>
    <t>Üürniku osakaal</t>
  </si>
  <si>
    <t>Kapitali algväärtus</t>
  </si>
  <si>
    <t>Kapitali lõppväärtus</t>
  </si>
  <si>
    <t>Kapitali tulumäär 2017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</si>
  <si>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</si>
  <si>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</si>
  <si>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</si>
  <si>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</si>
  <si>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</si>
  <si>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</si>
  <si>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</si>
  <si>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Kinnistu jääkmaksumus 31.12.2017</t>
  </si>
  <si>
    <t>Lisa 3 üürilepingule nr Ü13459/17</t>
  </si>
  <si>
    <t>-</t>
  </si>
  <si>
    <t>Üürnik:</t>
  </si>
  <si>
    <t>Tugiteenused (720, 740)</t>
  </si>
  <si>
    <r>
      <t>m</t>
    </r>
    <r>
      <rPr>
        <vertAlign val="superscript"/>
        <sz val="11"/>
        <color indexed="8"/>
        <rFont val="Calibri"/>
        <family val="1"/>
        <charset val="186"/>
      </rPr>
      <t>2</t>
    </r>
  </si>
  <si>
    <r>
      <t>EUR/m</t>
    </r>
    <r>
      <rPr>
        <vertAlign val="superscript"/>
        <sz val="11"/>
        <color indexed="8"/>
        <rFont val="Calibri"/>
        <family val="1"/>
        <charset val="186"/>
      </rPr>
      <t>2</t>
    </r>
  </si>
  <si>
    <t>PPA</t>
  </si>
  <si>
    <t>SMIT</t>
  </si>
  <si>
    <t>Remonttööd (sisustus)</t>
  </si>
  <si>
    <t>Sadama tn 26, Kärdla</t>
  </si>
  <si>
    <t xml:space="preserve">Kapitalikomponendi annuiteetmaksegraafik - Sadama tn 26, Kärdla </t>
  </si>
  <si>
    <t>12 kuud</t>
  </si>
  <si>
    <t>Pisiparendus</t>
  </si>
  <si>
    <t>Kapitali tulumäär 2018 I pa</t>
  </si>
  <si>
    <t>Kapitalikomponent (lisa 6.1 alusel)</t>
  </si>
  <si>
    <t>Märkused</t>
  </si>
  <si>
    <t>Üür ja kõrvalteenuste tasu 01.01.2020 - 31.12.2020</t>
  </si>
  <si>
    <t>Kapitalikomponendi annuiteetmaksegraafik - Sadama tn 26, Kärdla linn</t>
  </si>
  <si>
    <t>indekseerimine 31.dets THI, koefitsient 1, max 3%</t>
  </si>
  <si>
    <t>tasumine tegeliku kulu alusel, esitatud kuluprognoos</t>
  </si>
  <si>
    <t>teenuse hinna, tarbimise muutus</t>
  </si>
  <si>
    <t>tasumine 01.01.2020 - 31.12.2024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</si>
</sst>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0.0"/>
    <numFmt numFmtId="166" formatCode="0.0%"/>
    <numFmt numFmtId="167" formatCode="d&quot;.&quot;mm&quot;.&quot;yyyy"/>
    <numFmt numFmtId="168" formatCode="0.000%"/>
    <numFmt numFmtId="169" formatCode="#,##0.00&quot; &quot;;[Red]&quot;-&quot;#,##0.00&quot; &quot;"/>
    <numFmt numFmtId="170" formatCode="0.000000000000000000%"/>
  </numFmts>
  <fonts count="28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</font>
    <font>
      <b/>
      <sz val="11"/>
      <name val="Times New Roman"/>
      <family val="1"/>
    </font>
    <font>
      <vertAlign val="superscript"/>
      <sz val="11"/>
      <color indexed="8"/>
      <name val="Calibri"/>
      <family val="1"/>
      <charset val="186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9" fontId="6" fillId="0" borderId="0" applyFont="0" applyFill="0" applyBorder="0" applyAlignment="0" applyProtection="0"/>
  </cellStyleXfs>
  <cellXfs count="201">
    <xf numFmtId="0" fontId="0" fillId="0" borderId="0" xfId="0"/>
    <xf numFmtId="0" fontId="7" fillId="2" borderId="0" xfId="1" applyFont="1" applyFill="1"/>
    <xf numFmtId="0" fontId="8" fillId="3" borderId="0" xfId="1" applyFont="1" applyFill="1" applyAlignment="1">
      <alignment horizontal="right"/>
    </xf>
    <xf numFmtId="0" fontId="0" fillId="0" borderId="0" xfId="0" applyFont="1"/>
    <xf numFmtId="0" fontId="1" fillId="3" borderId="0" xfId="1" applyFont="1" applyFill="1"/>
    <xf numFmtId="0" fontId="1" fillId="3" borderId="0" xfId="1" applyFont="1" applyFill="1" applyAlignment="1">
      <alignment horizontal="right"/>
    </xf>
    <xf numFmtId="0" fontId="9" fillId="3" borderId="0" xfId="1" applyFont="1" applyFill="1"/>
    <xf numFmtId="0" fontId="10" fillId="3" borderId="0" xfId="1" applyFont="1" applyFill="1"/>
    <xf numFmtId="4" fontId="7" fillId="3" borderId="0" xfId="1" applyNumberFormat="1" applyFont="1" applyFill="1"/>
    <xf numFmtId="0" fontId="7" fillId="4" borderId="1" xfId="1" applyFont="1" applyFill="1" applyBorder="1"/>
    <xf numFmtId="0" fontId="7" fillId="3" borderId="2" xfId="1" applyFont="1" applyFill="1" applyBorder="1"/>
    <xf numFmtId="0" fontId="0" fillId="2" borderId="2" xfId="0" applyFont="1" applyFill="1" applyBorder="1"/>
    <xf numFmtId="167" fontId="7" fillId="4" borderId="2" xfId="1" applyNumberFormat="1" applyFont="1" applyFill="1" applyBorder="1"/>
    <xf numFmtId="0" fontId="7" fillId="4" borderId="3" xfId="1" applyFont="1" applyFill="1" applyBorder="1"/>
    <xf numFmtId="0" fontId="7" fillId="4" borderId="4" xfId="1" applyFont="1" applyFill="1" applyBorder="1"/>
    <xf numFmtId="0" fontId="7" fillId="3" borderId="0" xfId="1" applyFont="1" applyFill="1" applyBorder="1"/>
    <xf numFmtId="0" fontId="0" fillId="2" borderId="0" xfId="0" applyFont="1" applyFill="1" applyBorder="1"/>
    <xf numFmtId="0" fontId="7" fillId="4" borderId="0" xfId="1" applyFont="1" applyFill="1" applyBorder="1"/>
    <xf numFmtId="0" fontId="7" fillId="4" borderId="5" xfId="1" applyFont="1" applyFill="1" applyBorder="1"/>
    <xf numFmtId="3" fontId="7" fillId="4" borderId="0" xfId="1" applyNumberFormat="1" applyFont="1" applyFill="1" applyBorder="1"/>
    <xf numFmtId="10" fontId="7" fillId="4" borderId="0" xfId="2" applyNumberFormat="1" applyFont="1" applyFill="1" applyBorder="1"/>
    <xf numFmtId="0" fontId="7" fillId="4" borderId="6" xfId="1" applyFont="1" applyFill="1" applyBorder="1"/>
    <xf numFmtId="0" fontId="7" fillId="3" borderId="7" xfId="1" applyFont="1" applyFill="1" applyBorder="1"/>
    <xf numFmtId="0" fontId="0" fillId="2" borderId="7" xfId="0" applyFont="1" applyFill="1" applyBorder="1"/>
    <xf numFmtId="168" fontId="7" fillId="4" borderId="7" xfId="1" applyNumberFormat="1" applyFont="1" applyFill="1" applyBorder="1"/>
    <xf numFmtId="0" fontId="7" fillId="4" borderId="8" xfId="1" applyFont="1" applyFill="1" applyBorder="1"/>
    <xf numFmtId="0" fontId="11" fillId="2" borderId="0" xfId="1" applyFont="1" applyFill="1"/>
    <xf numFmtId="0" fontId="0" fillId="2" borderId="0" xfId="0" applyFont="1" applyFill="1"/>
    <xf numFmtId="168" fontId="7" fillId="4" borderId="0" xfId="1" applyNumberFormat="1" applyFont="1" applyFill="1" applyBorder="1"/>
    <xf numFmtId="0" fontId="12" fillId="3" borderId="14" xfId="1" applyFont="1" applyFill="1" applyBorder="1" applyAlignment="1">
      <alignment horizontal="right"/>
    </xf>
    <xf numFmtId="167" fontId="13" fillId="3" borderId="0" xfId="1" applyNumberFormat="1" applyFont="1" applyFill="1"/>
    <xf numFmtId="0" fontId="7" fillId="3" borderId="0" xfId="1" applyFont="1" applyFill="1"/>
    <xf numFmtId="169" fontId="7" fillId="3" borderId="0" xfId="1" applyNumberFormat="1" applyFont="1" applyFill="1"/>
    <xf numFmtId="0" fontId="14" fillId="0" borderId="0" xfId="0" applyFont="1"/>
    <xf numFmtId="0" fontId="15" fillId="0" borderId="0" xfId="0" applyFont="1" applyFill="1" applyAlignment="1">
      <alignment horizontal="right"/>
    </xf>
    <xf numFmtId="0" fontId="14" fillId="0" borderId="0" xfId="0" applyFont="1" applyFill="1" applyBorder="1"/>
    <xf numFmtId="0" fontId="14" fillId="0" borderId="9" xfId="0" applyFont="1" applyBorder="1"/>
    <xf numFmtId="0" fontId="16" fillId="0" borderId="0" xfId="0" applyFont="1" applyFill="1" applyBorder="1"/>
    <xf numFmtId="0" fontId="14" fillId="0" borderId="0" xfId="0" applyFont="1" applyFill="1"/>
    <xf numFmtId="166" fontId="14" fillId="0" borderId="0" xfId="2" applyNumberFormat="1" applyFont="1" applyFill="1" applyBorder="1"/>
    <xf numFmtId="0" fontId="14" fillId="0" borderId="0" xfId="0" applyFont="1" applyAlignment="1">
      <alignment horizontal="right"/>
    </xf>
    <xf numFmtId="0" fontId="16" fillId="0" borderId="9" xfId="0" applyFont="1" applyBorder="1"/>
    <xf numFmtId="9" fontId="14" fillId="0" borderId="0" xfId="2" applyFont="1"/>
    <xf numFmtId="1" fontId="14" fillId="0" borderId="0" xfId="0" applyNumberFormat="1" applyFont="1"/>
    <xf numFmtId="10" fontId="14" fillId="0" borderId="0" xfId="2" applyNumberFormat="1" applyFont="1" applyFill="1" applyBorder="1"/>
    <xf numFmtId="0" fontId="2" fillId="0" borderId="9" xfId="0" applyFont="1" applyFill="1" applyBorder="1"/>
    <xf numFmtId="0" fontId="17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9" fontId="16" fillId="0" borderId="0" xfId="0" applyNumberFormat="1" applyFont="1" applyFill="1" applyBorder="1"/>
    <xf numFmtId="0" fontId="18" fillId="0" borderId="0" xfId="0" applyFont="1"/>
    <xf numFmtId="0" fontId="16" fillId="0" borderId="0" xfId="0" applyFont="1"/>
    <xf numFmtId="0" fontId="16" fillId="0" borderId="9" xfId="0" applyFont="1" applyBorder="1" applyAlignment="1">
      <alignment horizontal="right"/>
    </xf>
    <xf numFmtId="164" fontId="2" fillId="0" borderId="9" xfId="0" applyNumberFormat="1" applyFont="1" applyFill="1" applyBorder="1" applyAlignment="1">
      <alignment horizontal="right"/>
    </xf>
    <xf numFmtId="165" fontId="14" fillId="0" borderId="0" xfId="0" applyNumberFormat="1" applyFont="1"/>
    <xf numFmtId="165" fontId="16" fillId="0" borderId="0" xfId="0" applyNumberFormat="1" applyFont="1"/>
    <xf numFmtId="0" fontId="16" fillId="0" borderId="0" xfId="0" applyFont="1" applyBorder="1" applyAlignment="1">
      <alignment horizontal="right"/>
    </xf>
    <xf numFmtId="0" fontId="16" fillId="5" borderId="10" xfId="0" applyFont="1" applyFill="1" applyBorder="1" applyAlignment="1">
      <alignment horizontal="left"/>
    </xf>
    <xf numFmtId="0" fontId="16" fillId="5" borderId="2" xfId="0" applyFont="1" applyFill="1" applyBorder="1"/>
    <xf numFmtId="0" fontId="16" fillId="5" borderId="11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2" borderId="10" xfId="0" applyFont="1" applyFill="1" applyBorder="1"/>
    <xf numFmtId="0" fontId="14" fillId="2" borderId="12" xfId="0" applyFont="1" applyFill="1" applyBorder="1"/>
    <xf numFmtId="3" fontId="14" fillId="0" borderId="0" xfId="0" applyNumberFormat="1" applyFont="1"/>
    <xf numFmtId="4" fontId="14" fillId="0" borderId="0" xfId="0" applyNumberFormat="1" applyFont="1"/>
    <xf numFmtId="2" fontId="14" fillId="0" borderId="0" xfId="0" applyNumberFormat="1" applyFont="1"/>
    <xf numFmtId="0" fontId="14" fillId="0" borderId="9" xfId="0" applyFont="1" applyBorder="1" applyAlignment="1">
      <alignment horizontal="center"/>
    </xf>
    <xf numFmtId="0" fontId="14" fillId="0" borderId="13" xfId="0" applyFont="1" applyBorder="1"/>
    <xf numFmtId="0" fontId="14" fillId="0" borderId="6" xfId="0" applyFont="1" applyBorder="1"/>
    <xf numFmtId="0" fontId="14" fillId="0" borderId="10" xfId="0" applyFont="1" applyBorder="1"/>
    <xf numFmtId="2" fontId="14" fillId="0" borderId="0" xfId="0" applyNumberFormat="1" applyFont="1" applyAlignment="1">
      <alignment horizontal="right"/>
    </xf>
    <xf numFmtId="0" fontId="14" fillId="0" borderId="9" xfId="0" applyFont="1" applyBorder="1" applyAlignment="1"/>
    <xf numFmtId="0" fontId="14" fillId="0" borderId="10" xfId="0" applyFont="1" applyBorder="1" applyAlignment="1"/>
    <xf numFmtId="3" fontId="19" fillId="0" borderId="0" xfId="0" applyNumberFormat="1" applyFont="1"/>
    <xf numFmtId="4" fontId="19" fillId="0" borderId="0" xfId="0" applyNumberFormat="1" applyFont="1"/>
    <xf numFmtId="0" fontId="16" fillId="5" borderId="10" xfId="0" applyFont="1" applyFill="1" applyBorder="1" applyAlignment="1">
      <alignment horizontal="center"/>
    </xf>
    <xf numFmtId="0" fontId="16" fillId="5" borderId="12" xfId="0" applyFont="1" applyFill="1" applyBorder="1"/>
    <xf numFmtId="0" fontId="14" fillId="5" borderId="11" xfId="0" applyFont="1" applyFill="1" applyBorder="1"/>
    <xf numFmtId="0" fontId="16" fillId="2" borderId="4" xfId="0" applyFont="1" applyFill="1" applyBorder="1" applyAlignment="1">
      <alignment horizontal="center"/>
    </xf>
    <xf numFmtId="0" fontId="16" fillId="2" borderId="0" xfId="0" applyFont="1" applyFill="1" applyBorder="1"/>
    <xf numFmtId="0" fontId="14" fillId="2" borderId="5" xfId="0" applyFont="1" applyFill="1" applyBorder="1"/>
    <xf numFmtId="4" fontId="14" fillId="0" borderId="0" xfId="0" applyNumberFormat="1" applyFont="1" applyAlignment="1">
      <alignment wrapText="1"/>
    </xf>
    <xf numFmtId="0" fontId="16" fillId="6" borderId="10" xfId="0" applyFont="1" applyFill="1" applyBorder="1" applyAlignment="1">
      <alignment horizontal="left"/>
    </xf>
    <xf numFmtId="0" fontId="16" fillId="6" borderId="12" xfId="0" applyFont="1" applyFill="1" applyBorder="1"/>
    <xf numFmtId="0" fontId="16" fillId="0" borderId="0" xfId="0" applyFont="1" applyBorder="1" applyAlignment="1">
      <alignment horizontal="left"/>
    </xf>
    <xf numFmtId="0" fontId="16" fillId="0" borderId="0" xfId="0" applyFont="1" applyBorder="1"/>
    <xf numFmtId="0" fontId="16" fillId="0" borderId="0" xfId="0" applyFont="1" applyBorder="1" applyAlignment="1">
      <alignment horizontal="left" wrapText="1"/>
    </xf>
    <xf numFmtId="9" fontId="2" fillId="0" borderId="0" xfId="0" applyNumberFormat="1" applyFont="1" applyFill="1" applyBorder="1" applyAlignment="1">
      <alignment horizontal="left"/>
    </xf>
    <xf numFmtId="4" fontId="16" fillId="0" borderId="0" xfId="0" applyNumberFormat="1" applyFont="1" applyBorder="1" applyAlignment="1">
      <alignment horizontal="left"/>
    </xf>
    <xf numFmtId="4" fontId="2" fillId="0" borderId="0" xfId="0" applyNumberFormat="1" applyFont="1" applyBorder="1"/>
    <xf numFmtId="0" fontId="18" fillId="0" borderId="0" xfId="0" applyFont="1" applyAlignment="1">
      <alignment horizontal="left" wrapText="1"/>
    </xf>
    <xf numFmtId="0" fontId="20" fillId="0" borderId="0" xfId="0" applyFont="1"/>
    <xf numFmtId="10" fontId="14" fillId="0" borderId="0" xfId="2" applyNumberFormat="1" applyFont="1"/>
    <xf numFmtId="0" fontId="21" fillId="0" borderId="0" xfId="0" applyFont="1"/>
    <xf numFmtId="10" fontId="0" fillId="0" borderId="0" xfId="0" applyNumberFormat="1"/>
    <xf numFmtId="10" fontId="6" fillId="0" borderId="0" xfId="2" applyNumberFormat="1" applyFont="1"/>
    <xf numFmtId="0" fontId="0" fillId="0" borderId="0" xfId="0" applyFont="1" applyBorder="1"/>
    <xf numFmtId="0" fontId="0" fillId="0" borderId="0" xfId="0" applyFont="1" applyBorder="1"/>
    <xf numFmtId="0" fontId="14" fillId="0" borderId="0" xfId="0" applyFont="1" applyBorder="1"/>
    <xf numFmtId="164" fontId="22" fillId="0" borderId="0" xfId="0" applyNumberFormat="1" applyFont="1" applyFill="1" applyBorder="1" applyProtection="1">
      <protection hidden="1"/>
    </xf>
    <xf numFmtId="164" fontId="0" fillId="0" borderId="0" xfId="0" applyNumberFormat="1" applyFont="1" applyBorder="1"/>
    <xf numFmtId="9" fontId="6" fillId="0" borderId="0" xfId="2" applyNumberFormat="1" applyFont="1" applyBorder="1"/>
    <xf numFmtId="170" fontId="14" fillId="0" borderId="0" xfId="2" applyNumberFormat="1" applyFont="1" applyBorder="1"/>
    <xf numFmtId="10" fontId="6" fillId="0" borderId="0" xfId="2" applyNumberFormat="1" applyFont="1" applyBorder="1"/>
    <xf numFmtId="10" fontId="14" fillId="0" borderId="0" xfId="2" applyNumberFormat="1" applyFont="1" applyBorder="1"/>
    <xf numFmtId="0" fontId="19" fillId="0" borderId="0" xfId="0" applyFont="1"/>
    <xf numFmtId="0" fontId="19" fillId="0" borderId="0" xfId="0" applyFont="1" applyAlignment="1">
      <alignment horizontal="right"/>
    </xf>
    <xf numFmtId="2" fontId="19" fillId="0" borderId="0" xfId="0" applyNumberFormat="1" applyFont="1"/>
    <xf numFmtId="0" fontId="4" fillId="0" borderId="9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18" fillId="0" borderId="0" xfId="0" applyFont="1" applyAlignment="1">
      <alignment wrapText="1"/>
    </xf>
    <xf numFmtId="0" fontId="14" fillId="2" borderId="11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/>
    </xf>
    <xf numFmtId="0" fontId="16" fillId="5" borderId="16" xfId="0" applyFont="1" applyFill="1" applyBorder="1" applyAlignment="1">
      <alignment horizontal="center" wrapText="1"/>
    </xf>
    <xf numFmtId="2" fontId="4" fillId="0" borderId="17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4" fontId="5" fillId="0" borderId="18" xfId="0" applyNumberFormat="1" applyFont="1" applyFill="1" applyBorder="1" applyAlignment="1">
      <alignment horizontal="right" vertical="center" wrapText="1"/>
    </xf>
    <xf numFmtId="4" fontId="16" fillId="5" borderId="19" xfId="0" applyNumberFormat="1" applyFont="1" applyFill="1" applyBorder="1" applyAlignment="1">
      <alignment horizontal="right"/>
    </xf>
    <xf numFmtId="4" fontId="16" fillId="5" borderId="20" xfId="0" applyNumberFormat="1" applyFont="1" applyFill="1" applyBorder="1" applyAlignment="1">
      <alignment horizontal="right"/>
    </xf>
    <xf numFmtId="4" fontId="16" fillId="2" borderId="21" xfId="0" applyNumberFormat="1" applyFont="1" applyFill="1" applyBorder="1" applyAlignment="1">
      <alignment horizontal="right"/>
    </xf>
    <xf numFmtId="4" fontId="16" fillId="2" borderId="22" xfId="0" applyNumberFormat="1" applyFont="1" applyFill="1" applyBorder="1" applyAlignment="1">
      <alignment horizontal="right"/>
    </xf>
    <xf numFmtId="0" fontId="16" fillId="5" borderId="17" xfId="0" applyFont="1" applyFill="1" applyBorder="1" applyAlignment="1">
      <alignment horizontal="center"/>
    </xf>
    <xf numFmtId="4" fontId="16" fillId="5" borderId="18" xfId="0" applyNumberFormat="1" applyFont="1" applyFill="1" applyBorder="1" applyAlignment="1">
      <alignment horizontal="center" wrapText="1"/>
    </xf>
    <xf numFmtId="4" fontId="16" fillId="0" borderId="21" xfId="0" applyNumberFormat="1" applyFont="1" applyBorder="1" applyAlignment="1">
      <alignment horizontal="right"/>
    </xf>
    <xf numFmtId="4" fontId="16" fillId="0" borderId="22" xfId="0" applyNumberFormat="1" applyFont="1" applyBorder="1" applyAlignment="1">
      <alignment horizontal="right"/>
    </xf>
    <xf numFmtId="4" fontId="16" fillId="0" borderId="21" xfId="0" applyNumberFormat="1" applyFont="1" applyFill="1" applyBorder="1" applyAlignment="1">
      <alignment horizontal="right"/>
    </xf>
    <xf numFmtId="4" fontId="16" fillId="0" borderId="22" xfId="0" applyNumberFormat="1" applyFont="1" applyFill="1" applyBorder="1" applyAlignment="1">
      <alignment horizontal="right"/>
    </xf>
    <xf numFmtId="2" fontId="14" fillId="0" borderId="21" xfId="0" applyNumberFormat="1" applyFont="1" applyBorder="1"/>
    <xf numFmtId="0" fontId="14" fillId="0" borderId="22" xfId="0" applyFont="1" applyBorder="1"/>
    <xf numFmtId="4" fontId="2" fillId="0" borderId="24" xfId="0" applyNumberFormat="1" applyFont="1" applyBorder="1"/>
    <xf numFmtId="0" fontId="7" fillId="2" borderId="0" xfId="1" applyFill="1"/>
    <xf numFmtId="0" fontId="0" fillId="2" borderId="0" xfId="0" applyFill="1"/>
    <xf numFmtId="4" fontId="7" fillId="3" borderId="0" xfId="1" applyNumberFormat="1" applyFill="1"/>
    <xf numFmtId="4" fontId="0" fillId="2" borderId="0" xfId="0" applyNumberFormat="1" applyFill="1"/>
    <xf numFmtId="2" fontId="0" fillId="2" borderId="0" xfId="0" applyNumberFormat="1" applyFill="1"/>
    <xf numFmtId="169" fontId="0" fillId="2" borderId="0" xfId="0" applyNumberFormat="1" applyFill="1"/>
    <xf numFmtId="0" fontId="7" fillId="4" borderId="1" xfId="1" applyFill="1" applyBorder="1"/>
    <xf numFmtId="0" fontId="7" fillId="3" borderId="2" xfId="1" applyFill="1" applyBorder="1"/>
    <xf numFmtId="0" fontId="0" fillId="2" borderId="2" xfId="0" applyFill="1" applyBorder="1"/>
    <xf numFmtId="167" fontId="7" fillId="4" borderId="2" xfId="1" applyNumberFormat="1" applyFill="1" applyBorder="1"/>
    <xf numFmtId="0" fontId="7" fillId="4" borderId="3" xfId="1" applyFill="1" applyBorder="1"/>
    <xf numFmtId="0" fontId="25" fillId="2" borderId="0" xfId="0" applyFont="1" applyFill="1" applyProtection="1">
      <protection hidden="1"/>
    </xf>
    <xf numFmtId="0" fontId="7" fillId="4" borderId="4" xfId="1" applyFill="1" applyBorder="1"/>
    <xf numFmtId="0" fontId="7" fillId="3" borderId="0" xfId="1" applyFill="1"/>
    <xf numFmtId="1" fontId="7" fillId="4" borderId="0" xfId="1" applyNumberFormat="1" applyFill="1"/>
    <xf numFmtId="0" fontId="7" fillId="4" borderId="5" xfId="1" applyFill="1" applyBorder="1"/>
    <xf numFmtId="164" fontId="0" fillId="2" borderId="0" xfId="0" applyNumberFormat="1" applyFill="1" applyProtection="1">
      <protection hidden="1"/>
    </xf>
    <xf numFmtId="164" fontId="25" fillId="2" borderId="0" xfId="0" applyNumberFormat="1" applyFont="1" applyFill="1" applyProtection="1">
      <protection hidden="1"/>
    </xf>
    <xf numFmtId="167" fontId="0" fillId="2" borderId="0" xfId="0" applyNumberFormat="1" applyFill="1"/>
    <xf numFmtId="4" fontId="7" fillId="4" borderId="0" xfId="1" applyNumberFormat="1" applyFill="1"/>
    <xf numFmtId="0" fontId="7" fillId="4" borderId="6" xfId="1" applyFill="1" applyBorder="1"/>
    <xf numFmtId="0" fontId="7" fillId="3" borderId="7" xfId="1" applyFill="1" applyBorder="1"/>
    <xf numFmtId="0" fontId="0" fillId="2" borderId="7" xfId="0" applyFill="1" applyBorder="1"/>
    <xf numFmtId="168" fontId="7" fillId="4" borderId="7" xfId="1" applyNumberFormat="1" applyFill="1" applyBorder="1"/>
    <xf numFmtId="0" fontId="7" fillId="4" borderId="8" xfId="1" applyFill="1" applyBorder="1"/>
    <xf numFmtId="0" fontId="7" fillId="4" borderId="0" xfId="1" applyFill="1"/>
    <xf numFmtId="168" fontId="7" fillId="4" borderId="0" xfId="1" applyNumberFormat="1" applyFill="1"/>
    <xf numFmtId="169" fontId="7" fillId="3" borderId="0" xfId="1" applyNumberFormat="1" applyFill="1"/>
    <xf numFmtId="0" fontId="16" fillId="0" borderId="0" xfId="0" applyFont="1" applyAlignment="1">
      <alignment horizontal="right"/>
    </xf>
    <xf numFmtId="0" fontId="16" fillId="5" borderId="16" xfId="0" applyFont="1" applyFill="1" applyBorder="1" applyAlignment="1">
      <alignment horizontal="center"/>
    </xf>
    <xf numFmtId="0" fontId="14" fillId="0" borderId="18" xfId="0" applyFont="1" applyBorder="1" applyAlignment="1">
      <alignment horizontal="center" wrapText="1"/>
    </xf>
    <xf numFmtId="0" fontId="14" fillId="0" borderId="18" xfId="0" applyFont="1" applyBorder="1" applyAlignment="1">
      <alignment horizontal="center" vertical="center" wrapText="1"/>
    </xf>
    <xf numFmtId="0" fontId="14" fillId="5" borderId="20" xfId="0" applyFont="1" applyFill="1" applyBorder="1"/>
    <xf numFmtId="0" fontId="14" fillId="5" borderId="28" xfId="0" applyFont="1" applyFill="1" applyBorder="1"/>
    <xf numFmtId="0" fontId="14" fillId="0" borderId="25" xfId="0" applyFont="1" applyBorder="1" applyAlignment="1">
      <alignment horizontal="center" wrapText="1"/>
    </xf>
    <xf numFmtId="0" fontId="14" fillId="0" borderId="26" xfId="0" applyFont="1" applyBorder="1" applyAlignment="1">
      <alignment horizontal="center" wrapText="1"/>
    </xf>
    <xf numFmtId="4" fontId="14" fillId="0" borderId="0" xfId="0" applyNumberFormat="1" applyFont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/>
    </xf>
    <xf numFmtId="0" fontId="14" fillId="0" borderId="29" xfId="0" applyFont="1" applyBorder="1"/>
    <xf numFmtId="0" fontId="14" fillId="6" borderId="3" xfId="0" applyFont="1" applyFill="1" applyBorder="1"/>
    <xf numFmtId="0" fontId="14" fillId="0" borderId="30" xfId="0" applyFont="1" applyBorder="1"/>
    <xf numFmtId="0" fontId="14" fillId="0" borderId="18" xfId="0" applyFont="1" applyBorder="1"/>
    <xf numFmtId="4" fontId="26" fillId="0" borderId="17" xfId="0" applyNumberFormat="1" applyFont="1" applyFill="1" applyBorder="1" applyAlignment="1">
      <alignment horizontal="right" vertical="center" wrapText="1"/>
    </xf>
    <xf numFmtId="4" fontId="26" fillId="0" borderId="18" xfId="0" applyNumberFormat="1" applyFont="1" applyFill="1" applyBorder="1" applyAlignment="1">
      <alignment wrapText="1"/>
    </xf>
    <xf numFmtId="4" fontId="26" fillId="0" borderId="18" xfId="0" applyNumberFormat="1" applyFont="1" applyFill="1" applyBorder="1" applyAlignment="1">
      <alignment horizontal="right" vertical="center" wrapText="1"/>
    </xf>
    <xf numFmtId="4" fontId="27" fillId="6" borderId="19" xfId="0" applyNumberFormat="1" applyFont="1" applyFill="1" applyBorder="1" applyAlignment="1">
      <alignment horizontal="right"/>
    </xf>
    <xf numFmtId="4" fontId="27" fillId="6" borderId="20" xfId="0" applyNumberFormat="1" applyFont="1" applyFill="1" applyBorder="1" applyAlignment="1">
      <alignment horizontal="right"/>
    </xf>
    <xf numFmtId="0" fontId="14" fillId="0" borderId="27" xfId="0" applyFont="1" applyBorder="1" applyAlignment="1">
      <alignment horizontal="center"/>
    </xf>
    <xf numFmtId="3" fontId="16" fillId="0" borderId="21" xfId="0" applyNumberFormat="1" applyFont="1" applyBorder="1" applyAlignment="1">
      <alignment horizontal="left"/>
    </xf>
    <xf numFmtId="3" fontId="2" fillId="0" borderId="23" xfId="0" applyNumberFormat="1" applyFont="1" applyBorder="1" applyAlignment="1">
      <alignment horizontal="left"/>
    </xf>
    <xf numFmtId="2" fontId="4" fillId="2" borderId="17" xfId="0" applyNumberFormat="1" applyFont="1" applyFill="1" applyBorder="1" applyAlignment="1">
      <alignment horizontal="right" vertical="center"/>
    </xf>
    <xf numFmtId="4" fontId="4" fillId="2" borderId="18" xfId="0" applyNumberFormat="1" applyFont="1" applyFill="1" applyBorder="1" applyAlignment="1">
      <alignment horizontal="right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23" fillId="0" borderId="0" xfId="0" applyFont="1" applyAlignment="1">
      <alignment horizontal="center" wrapText="1"/>
    </xf>
    <xf numFmtId="0" fontId="4" fillId="0" borderId="9" xfId="0" applyFont="1" applyBorder="1" applyAlignment="1"/>
    <xf numFmtId="0" fontId="4" fillId="0" borderId="10" xfId="0" applyFont="1" applyBorder="1" applyAlignment="1"/>
    <xf numFmtId="0" fontId="14" fillId="0" borderId="10" xfId="0" applyFont="1" applyBorder="1" applyAlignment="1"/>
    <xf numFmtId="0" fontId="14" fillId="0" borderId="12" xfId="0" applyFont="1" applyBorder="1" applyAlignment="1"/>
    <xf numFmtId="0" fontId="14" fillId="0" borderId="10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</cellXfs>
  <cellStyles count="3">
    <cellStyle name="Normaallaad 4" xfId="1" xr:uid="{00000000-0005-0000-0000-000000000000}"/>
    <cellStyle name="Normal" xfId="0" builtinId="0"/>
    <cellStyle name="Percent" xfId="2" builtinId="5"/>
  </cellStyles>
  <dxfs count="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2"/>
  <sheetViews>
    <sheetView tabSelected="1" topLeftCell="C7" zoomScaleNormal="100" workbookViewId="0">
      <selection activeCell="F14" sqref="F14:F15"/>
    </sheetView>
  </sheetViews>
  <sheetFormatPr defaultColWidth="9.1796875" defaultRowHeight="14" x14ac:dyDescent="0.3"/>
  <cols>
    <col min="1" max="1" width="5.453125" style="33" customWidth="1"/>
    <col min="2" max="2" width="7.7265625" style="33" customWidth="1"/>
    <col min="3" max="3" width="7.81640625" style="33" customWidth="1"/>
    <col min="4" max="4" width="59" style="33" customWidth="1"/>
    <col min="5" max="5" width="15.81640625" style="33" customWidth="1"/>
    <col min="6" max="6" width="16.54296875" style="33" customWidth="1"/>
    <col min="7" max="7" width="28" style="33" customWidth="1"/>
    <col min="8" max="8" width="30.453125" style="33" customWidth="1"/>
    <col min="9" max="9" width="9.7265625" style="33" customWidth="1"/>
    <col min="10" max="10" width="9.1796875" style="33" customWidth="1"/>
    <col min="11" max="11" width="8.54296875" style="33" customWidth="1"/>
    <col min="12" max="12" width="9.453125" style="33" bestFit="1" customWidth="1"/>
    <col min="13" max="13" width="11.26953125" style="33" bestFit="1" customWidth="1"/>
    <col min="14" max="14" width="10.1796875" style="33" bestFit="1" customWidth="1"/>
    <col min="15" max="15" width="9.1796875" style="33"/>
    <col min="16" max="16" width="9.54296875" style="33" bestFit="1" customWidth="1"/>
    <col min="17" max="16384" width="9.1796875" style="33"/>
  </cols>
  <sheetData>
    <row r="1" spans="1:19" x14ac:dyDescent="0.3">
      <c r="H1" s="34" t="s">
        <v>47</v>
      </c>
      <c r="N1" s="35"/>
      <c r="O1" s="35"/>
      <c r="P1" s="35"/>
      <c r="Q1" s="97"/>
      <c r="R1" s="97"/>
      <c r="S1" s="97"/>
    </row>
    <row r="2" spans="1:19" x14ac:dyDescent="0.3">
      <c r="G2" s="34"/>
      <c r="H2" s="157"/>
      <c r="N2" s="35"/>
      <c r="O2" s="35"/>
      <c r="P2" s="35"/>
      <c r="Q2" s="97"/>
      <c r="R2" s="97"/>
      <c r="S2" s="97"/>
    </row>
    <row r="3" spans="1:19" ht="16.5" customHeight="1" x14ac:dyDescent="0.35">
      <c r="A3" s="185" t="s">
        <v>63</v>
      </c>
      <c r="B3" s="185"/>
      <c r="C3" s="185"/>
      <c r="D3" s="185"/>
      <c r="E3" s="185"/>
      <c r="F3" s="185"/>
      <c r="G3" s="185"/>
      <c r="N3" s="37"/>
      <c r="O3" s="35"/>
      <c r="P3" s="35"/>
      <c r="Q3" s="96"/>
      <c r="R3" s="96"/>
      <c r="S3" s="97"/>
    </row>
    <row r="4" spans="1:19" ht="16.5" customHeight="1" x14ac:dyDescent="0.35">
      <c r="E4" s="38"/>
      <c r="F4" s="38"/>
      <c r="N4" s="35"/>
      <c r="O4" s="35"/>
      <c r="P4" s="39"/>
      <c r="Q4" s="98"/>
      <c r="R4" s="96"/>
      <c r="S4" s="97"/>
    </row>
    <row r="5" spans="1:19" ht="14.5" x14ac:dyDescent="0.35">
      <c r="C5" s="40" t="s">
        <v>9</v>
      </c>
      <c r="D5" s="41" t="s">
        <v>30</v>
      </c>
      <c r="E5" s="38"/>
      <c r="F5" s="38"/>
      <c r="J5" s="42"/>
      <c r="K5" s="43"/>
      <c r="N5" s="35"/>
      <c r="O5" s="35"/>
      <c r="P5" s="44"/>
      <c r="Q5" s="96"/>
      <c r="R5" s="96"/>
      <c r="S5" s="97"/>
    </row>
    <row r="6" spans="1:19" ht="14.5" x14ac:dyDescent="0.35">
      <c r="C6" s="40" t="s">
        <v>10</v>
      </c>
      <c r="D6" s="45" t="s">
        <v>56</v>
      </c>
      <c r="E6" s="38"/>
      <c r="F6" s="38"/>
      <c r="G6" s="46"/>
      <c r="J6" s="42"/>
      <c r="K6" s="43"/>
      <c r="M6" s="47"/>
      <c r="N6" s="37"/>
      <c r="O6" s="37"/>
      <c r="P6" s="48"/>
      <c r="Q6" s="99"/>
      <c r="R6" s="96"/>
      <c r="S6" s="97"/>
    </row>
    <row r="7" spans="1:19" ht="15.5" x14ac:dyDescent="0.35">
      <c r="E7" s="38"/>
      <c r="F7" s="38"/>
      <c r="G7" s="49"/>
      <c r="I7" s="50"/>
      <c r="J7" s="42"/>
      <c r="K7" s="43"/>
      <c r="L7" s="40"/>
      <c r="M7" s="47"/>
      <c r="N7" s="35"/>
      <c r="O7" s="35"/>
      <c r="P7" s="35"/>
      <c r="Q7" s="96"/>
      <c r="R7" s="96"/>
      <c r="S7" s="97"/>
    </row>
    <row r="8" spans="1:19" ht="14.25" customHeight="1" x14ac:dyDescent="0.35">
      <c r="D8" s="51" t="s">
        <v>28</v>
      </c>
      <c r="E8" s="52">
        <v>1210.2</v>
      </c>
      <c r="F8" s="41" t="s">
        <v>51</v>
      </c>
      <c r="I8" s="53"/>
      <c r="N8" s="35"/>
      <c r="O8" s="35"/>
      <c r="P8" s="35"/>
      <c r="Q8" s="96"/>
      <c r="R8" s="102"/>
      <c r="S8" s="103"/>
    </row>
    <row r="9" spans="1:19" ht="14.25" customHeight="1" x14ac:dyDescent="0.35">
      <c r="D9" s="51" t="s">
        <v>13</v>
      </c>
      <c r="E9" s="52" t="s">
        <v>48</v>
      </c>
      <c r="F9" s="41" t="s">
        <v>51</v>
      </c>
      <c r="I9" s="54"/>
      <c r="L9" s="50"/>
      <c r="Q9" s="97"/>
      <c r="R9" s="97"/>
      <c r="S9" s="97"/>
    </row>
    <row r="10" spans="1:19" ht="14.25" customHeight="1" thickBot="1" x14ac:dyDescent="0.35">
      <c r="D10" s="55"/>
      <c r="G10" s="167"/>
      <c r="I10" s="54"/>
      <c r="L10" s="50"/>
    </row>
    <row r="11" spans="1:19" ht="16.5" x14ac:dyDescent="0.35">
      <c r="B11" s="56" t="s">
        <v>16</v>
      </c>
      <c r="C11" s="57"/>
      <c r="D11" s="57"/>
      <c r="E11" s="111" t="s">
        <v>52</v>
      </c>
      <c r="F11" s="112" t="s">
        <v>7</v>
      </c>
      <c r="G11" s="166" t="s">
        <v>27</v>
      </c>
      <c r="H11" s="158" t="s">
        <v>62</v>
      </c>
    </row>
    <row r="12" spans="1:19" ht="15" customHeight="1" x14ac:dyDescent="0.3">
      <c r="B12" s="59"/>
      <c r="C12" s="60" t="s">
        <v>29</v>
      </c>
      <c r="D12" s="61"/>
      <c r="E12" s="113">
        <f>F12/E8</f>
        <v>4.1448520905635435</v>
      </c>
      <c r="F12" s="114">
        <f>Annuiteetgraafik!F16</f>
        <v>5016.1000000000004</v>
      </c>
      <c r="G12" s="192" t="s">
        <v>24</v>
      </c>
      <c r="H12" s="170"/>
      <c r="I12" s="63"/>
      <c r="L12" s="40"/>
      <c r="M12" s="63"/>
      <c r="N12" s="64"/>
    </row>
    <row r="13" spans="1:19" ht="15" customHeight="1" x14ac:dyDescent="0.3">
      <c r="B13" s="59"/>
      <c r="C13" s="60" t="s">
        <v>61</v>
      </c>
      <c r="D13" s="61"/>
      <c r="E13" s="179">
        <f>F13/E8</f>
        <v>1.7391960006610478</v>
      </c>
      <c r="F13" s="180">
        <f>'Annuiteetgraafik_lisa 6.1'!F16</f>
        <v>2104.7750000000001</v>
      </c>
      <c r="G13" s="193"/>
      <c r="H13" s="176" t="s">
        <v>68</v>
      </c>
      <c r="I13" s="63"/>
      <c r="L13" s="40"/>
      <c r="M13" s="63"/>
      <c r="N13" s="64"/>
    </row>
    <row r="14" spans="1:19" x14ac:dyDescent="0.3">
      <c r="B14" s="107">
        <v>400</v>
      </c>
      <c r="C14" s="186" t="s">
        <v>19</v>
      </c>
      <c r="D14" s="187"/>
      <c r="E14" s="113">
        <f>1.67</f>
        <v>1.67</v>
      </c>
      <c r="F14" s="114">
        <v>2021.03</v>
      </c>
      <c r="G14" s="193"/>
      <c r="H14" s="159"/>
      <c r="I14" s="63"/>
      <c r="L14" s="40"/>
      <c r="M14" s="62"/>
      <c r="N14" s="64"/>
    </row>
    <row r="15" spans="1:19" s="104" customFormat="1" x14ac:dyDescent="0.3">
      <c r="B15" s="108">
        <v>400</v>
      </c>
      <c r="C15" s="186" t="s">
        <v>55</v>
      </c>
      <c r="D15" s="187"/>
      <c r="E15" s="113">
        <f>F15/$E$8</f>
        <v>0.15484837216988928</v>
      </c>
      <c r="F15" s="114">
        <f>2248.77/12</f>
        <v>187.39750000000001</v>
      </c>
      <c r="G15" s="194"/>
      <c r="H15" s="160"/>
      <c r="I15" s="73"/>
      <c r="L15" s="105"/>
      <c r="M15" s="72"/>
      <c r="N15" s="106"/>
    </row>
    <row r="16" spans="1:19" ht="15" customHeight="1" x14ac:dyDescent="0.3">
      <c r="B16" s="65">
        <v>100</v>
      </c>
      <c r="C16" s="66" t="s">
        <v>12</v>
      </c>
      <c r="D16" s="67"/>
      <c r="E16" s="113">
        <f t="shared" ref="E16:E19" si="0">F16/$E$8</f>
        <v>0.38192224425714755</v>
      </c>
      <c r="F16" s="115">
        <v>462.20229999999998</v>
      </c>
      <c r="G16" s="198" t="s">
        <v>65</v>
      </c>
      <c r="H16" s="160"/>
      <c r="I16" s="63"/>
      <c r="L16" s="40"/>
      <c r="M16" s="62"/>
      <c r="N16" s="64"/>
    </row>
    <row r="17" spans="2:15" ht="15" customHeight="1" x14ac:dyDescent="0.3">
      <c r="B17" s="65">
        <v>200</v>
      </c>
      <c r="C17" s="36" t="s">
        <v>0</v>
      </c>
      <c r="D17" s="68"/>
      <c r="E17" s="113">
        <f t="shared" si="0"/>
        <v>0.99308378780366868</v>
      </c>
      <c r="F17" s="115">
        <v>1201.83</v>
      </c>
      <c r="G17" s="199"/>
      <c r="H17" s="160"/>
      <c r="I17" s="63"/>
      <c r="L17" s="69"/>
      <c r="M17" s="63"/>
      <c r="N17" s="64"/>
    </row>
    <row r="18" spans="2:15" ht="15" customHeight="1" x14ac:dyDescent="0.3">
      <c r="B18" s="65">
        <v>300</v>
      </c>
      <c r="C18" s="190" t="s">
        <v>23</v>
      </c>
      <c r="D18" s="191"/>
      <c r="E18" s="113">
        <f t="shared" si="0"/>
        <v>0</v>
      </c>
      <c r="F18" s="115">
        <v>0</v>
      </c>
      <c r="G18" s="199"/>
      <c r="H18" s="163"/>
      <c r="I18" s="63"/>
      <c r="L18" s="69"/>
      <c r="M18" s="63"/>
      <c r="N18" s="64"/>
    </row>
    <row r="19" spans="2:15" ht="15" customHeight="1" x14ac:dyDescent="0.3">
      <c r="B19" s="65">
        <v>500</v>
      </c>
      <c r="C19" s="70" t="s">
        <v>1</v>
      </c>
      <c r="D19" s="71"/>
      <c r="E19" s="113">
        <f t="shared" si="0"/>
        <v>1.2807552470666006E-2</v>
      </c>
      <c r="F19" s="115">
        <v>15.499700000000001</v>
      </c>
      <c r="G19" s="200"/>
      <c r="H19" s="159"/>
      <c r="I19" s="73"/>
      <c r="L19" s="69"/>
      <c r="M19" s="63"/>
      <c r="N19" s="64"/>
    </row>
    <row r="20" spans="2:15" x14ac:dyDescent="0.3">
      <c r="B20" s="74"/>
      <c r="C20" s="75" t="s">
        <v>11</v>
      </c>
      <c r="D20" s="75"/>
      <c r="E20" s="116">
        <f>SUM(E12:E19)</f>
        <v>9.0967100479259617</v>
      </c>
      <c r="F20" s="117">
        <f>SUM(F12:F19)</f>
        <v>11008.834500000001</v>
      </c>
      <c r="G20" s="76"/>
      <c r="H20" s="161"/>
      <c r="I20" s="73"/>
      <c r="L20" s="64"/>
      <c r="M20" s="63"/>
      <c r="N20" s="64"/>
    </row>
    <row r="21" spans="2:15" x14ac:dyDescent="0.3">
      <c r="B21" s="77"/>
      <c r="C21" s="78"/>
      <c r="D21" s="78"/>
      <c r="E21" s="118"/>
      <c r="F21" s="119"/>
      <c r="G21" s="79"/>
      <c r="H21" s="164"/>
      <c r="I21" s="63"/>
      <c r="L21" s="64"/>
      <c r="M21" s="63"/>
      <c r="N21" s="64"/>
      <c r="O21" s="33" t="s">
        <v>26</v>
      </c>
    </row>
    <row r="22" spans="2:15" ht="16.5" x14ac:dyDescent="0.35">
      <c r="B22" s="56" t="s">
        <v>17</v>
      </c>
      <c r="C22" s="75"/>
      <c r="D22" s="75"/>
      <c r="E22" s="120" t="s">
        <v>52</v>
      </c>
      <c r="F22" s="121" t="s">
        <v>7</v>
      </c>
      <c r="G22" s="58" t="s">
        <v>27</v>
      </c>
      <c r="H22" s="58" t="s">
        <v>62</v>
      </c>
      <c r="I22" s="63"/>
      <c r="L22" s="64"/>
      <c r="M22" s="63"/>
      <c r="N22" s="64"/>
    </row>
    <row r="23" spans="2:15" ht="15.75" customHeight="1" x14ac:dyDescent="0.3">
      <c r="B23" s="65">
        <v>300</v>
      </c>
      <c r="C23" s="188" t="s">
        <v>23</v>
      </c>
      <c r="D23" s="189"/>
      <c r="E23" s="171">
        <f>F23/$E$8</f>
        <v>1.9134595934556271</v>
      </c>
      <c r="F23" s="172">
        <v>2315.6687999999999</v>
      </c>
      <c r="G23" s="110" t="s">
        <v>25</v>
      </c>
      <c r="H23" s="181" t="s">
        <v>66</v>
      </c>
      <c r="I23" s="63"/>
      <c r="L23" s="69"/>
      <c r="M23" s="63"/>
      <c r="N23" s="64"/>
    </row>
    <row r="24" spans="2:15" ht="15" customHeight="1" x14ac:dyDescent="0.3">
      <c r="B24" s="65">
        <v>600</v>
      </c>
      <c r="C24" s="36" t="s">
        <v>20</v>
      </c>
      <c r="D24" s="68"/>
      <c r="E24" s="171"/>
      <c r="F24" s="173"/>
      <c r="G24" s="110"/>
      <c r="H24" s="182"/>
      <c r="I24" s="63"/>
      <c r="L24" s="69"/>
      <c r="M24" s="63"/>
      <c r="N24" s="64"/>
    </row>
    <row r="25" spans="2:15" ht="15" customHeight="1" x14ac:dyDescent="0.3">
      <c r="B25" s="65"/>
      <c r="C25" s="36">
        <v>610</v>
      </c>
      <c r="D25" s="68" t="s">
        <v>2</v>
      </c>
      <c r="E25" s="171">
        <f>F25/$E$8</f>
        <v>0.68012419434804161</v>
      </c>
      <c r="F25" s="173">
        <v>823.08630000000005</v>
      </c>
      <c r="G25" s="195" t="s">
        <v>67</v>
      </c>
      <c r="H25" s="182"/>
      <c r="I25" s="63"/>
      <c r="L25" s="69"/>
      <c r="M25" s="80"/>
      <c r="N25" s="64"/>
    </row>
    <row r="26" spans="2:15" x14ac:dyDescent="0.3">
      <c r="B26" s="65"/>
      <c r="C26" s="36">
        <v>620</v>
      </c>
      <c r="D26" s="68" t="s">
        <v>3</v>
      </c>
      <c r="E26" s="171">
        <f>F26/$E$8</f>
        <v>1.4998415964303422</v>
      </c>
      <c r="F26" s="173">
        <v>1815.1083000000001</v>
      </c>
      <c r="G26" s="196"/>
      <c r="H26" s="182"/>
      <c r="I26" s="63"/>
      <c r="L26" s="69"/>
      <c r="M26" s="63"/>
      <c r="N26" s="64"/>
    </row>
    <row r="27" spans="2:15" ht="15" customHeight="1" x14ac:dyDescent="0.3">
      <c r="B27" s="65"/>
      <c r="C27" s="36">
        <v>630</v>
      </c>
      <c r="D27" s="68" t="s">
        <v>4</v>
      </c>
      <c r="E27" s="171">
        <f>F27/$E$8</f>
        <v>6.5893984465377628E-2</v>
      </c>
      <c r="F27" s="173">
        <v>79.744900000000001</v>
      </c>
      <c r="G27" s="197"/>
      <c r="H27" s="182"/>
      <c r="I27" s="63"/>
      <c r="L27" s="69"/>
      <c r="M27" s="63"/>
      <c r="N27" s="64"/>
    </row>
    <row r="28" spans="2:15" ht="15.75" customHeight="1" x14ac:dyDescent="0.3">
      <c r="B28" s="65">
        <v>700</v>
      </c>
      <c r="C28" s="188" t="s">
        <v>50</v>
      </c>
      <c r="D28" s="189"/>
      <c r="E28" s="171">
        <f>F28/$E$8</f>
        <v>0</v>
      </c>
      <c r="F28" s="173">
        <v>0</v>
      </c>
      <c r="G28" s="110"/>
      <c r="H28" s="183"/>
      <c r="L28" s="40"/>
      <c r="M28" s="62"/>
      <c r="N28" s="64"/>
    </row>
    <row r="29" spans="2:15" ht="15" customHeight="1" thickBot="1" x14ac:dyDescent="0.35">
      <c r="B29" s="81"/>
      <c r="C29" s="82" t="s">
        <v>14</v>
      </c>
      <c r="D29" s="82"/>
      <c r="E29" s="174">
        <f>SUM(E23:E28)</f>
        <v>4.1593193686993883</v>
      </c>
      <c r="F29" s="175">
        <f>SUM(F23:F28)</f>
        <v>5033.6082999999999</v>
      </c>
      <c r="G29" s="168"/>
      <c r="H29" s="162"/>
      <c r="M29" s="62"/>
      <c r="N29" s="64"/>
    </row>
    <row r="30" spans="2:15" ht="17.25" customHeight="1" x14ac:dyDescent="0.3">
      <c r="B30" s="83"/>
      <c r="C30" s="84"/>
      <c r="D30" s="84"/>
      <c r="E30" s="122"/>
      <c r="F30" s="123"/>
      <c r="G30" s="169"/>
      <c r="H30" s="165"/>
      <c r="I30" s="97"/>
    </row>
    <row r="31" spans="2:15" ht="15" customHeight="1" x14ac:dyDescent="0.3">
      <c r="B31" s="184" t="s">
        <v>18</v>
      </c>
      <c r="C31" s="184"/>
      <c r="D31" s="184"/>
      <c r="E31" s="124">
        <f>E29+E20</f>
        <v>13.256029416625349</v>
      </c>
      <c r="F31" s="125">
        <f>ROUND(F29+F20,2)</f>
        <v>16042.44</v>
      </c>
      <c r="H31" s="97"/>
      <c r="I31" s="63"/>
      <c r="L31" s="64"/>
      <c r="M31" s="63"/>
    </row>
    <row r="32" spans="2:15" x14ac:dyDescent="0.3">
      <c r="B32" s="83" t="s">
        <v>8</v>
      </c>
      <c r="C32" s="85"/>
      <c r="D32" s="86">
        <v>0.2</v>
      </c>
      <c r="E32" s="126">
        <f>E31*D32</f>
        <v>2.65120588332507</v>
      </c>
      <c r="F32" s="127">
        <f>ROUND(F31*D32,2)</f>
        <v>3208.49</v>
      </c>
    </row>
    <row r="33" spans="2:7" x14ac:dyDescent="0.3">
      <c r="B33" s="84" t="s">
        <v>15</v>
      </c>
      <c r="C33" s="84"/>
      <c r="D33" s="84"/>
      <c r="E33" s="122">
        <f>E32+E31</f>
        <v>15.907235299950418</v>
      </c>
      <c r="F33" s="123">
        <f>F32+F31</f>
        <v>19250.93</v>
      </c>
    </row>
    <row r="34" spans="2:7" x14ac:dyDescent="0.3">
      <c r="B34" s="84" t="s">
        <v>21</v>
      </c>
      <c r="C34" s="84"/>
      <c r="D34" s="84"/>
      <c r="E34" s="177" t="s">
        <v>58</v>
      </c>
      <c r="F34" s="123">
        <f>F31*12</f>
        <v>192509.28</v>
      </c>
      <c r="G34" s="87"/>
    </row>
    <row r="35" spans="2:7" ht="14.5" thickBot="1" x14ac:dyDescent="0.35">
      <c r="B35" s="84" t="s">
        <v>22</v>
      </c>
      <c r="C35" s="84"/>
      <c r="D35" s="84"/>
      <c r="E35" s="178" t="s">
        <v>58</v>
      </c>
      <c r="F35" s="128">
        <f>F33*12</f>
        <v>231011.16</v>
      </c>
      <c r="G35" s="88"/>
    </row>
    <row r="36" spans="2:7" ht="15.5" x14ac:dyDescent="0.35">
      <c r="B36" s="109"/>
      <c r="C36" s="109"/>
      <c r="D36" s="109"/>
      <c r="E36" s="89"/>
      <c r="F36" s="89"/>
      <c r="G36" s="49"/>
    </row>
    <row r="37" spans="2:7" ht="15.5" x14ac:dyDescent="0.35">
      <c r="B37" s="49"/>
      <c r="C37" s="49"/>
      <c r="D37" s="49"/>
      <c r="E37" s="49"/>
      <c r="F37" s="49"/>
      <c r="G37" s="49"/>
    </row>
    <row r="38" spans="2:7" ht="15.5" x14ac:dyDescent="0.35">
      <c r="B38" s="49"/>
      <c r="C38" s="49"/>
      <c r="D38" s="49"/>
      <c r="E38" s="49"/>
      <c r="F38" s="49"/>
      <c r="G38" s="49"/>
    </row>
    <row r="39" spans="2:7" x14ac:dyDescent="0.3">
      <c r="B39" s="50" t="s">
        <v>5</v>
      </c>
      <c r="C39" s="50"/>
      <c r="D39" s="50"/>
      <c r="E39" s="90" t="s">
        <v>49</v>
      </c>
      <c r="G39" s="91"/>
    </row>
    <row r="41" spans="2:7" x14ac:dyDescent="0.3">
      <c r="B41" s="92" t="s">
        <v>6</v>
      </c>
      <c r="C41" s="92"/>
      <c r="D41" s="92"/>
      <c r="E41" s="92" t="s">
        <v>6</v>
      </c>
      <c r="F41" s="92"/>
    </row>
    <row r="42" spans="2:7" ht="15.5" x14ac:dyDescent="0.35">
      <c r="B42" s="49"/>
      <c r="C42" s="49"/>
      <c r="D42" s="49"/>
      <c r="E42" s="49"/>
      <c r="F42" s="49"/>
      <c r="G42" s="49"/>
    </row>
  </sheetData>
  <mergeCells count="11">
    <mergeCell ref="H23:H28"/>
    <mergeCell ref="B31:D31"/>
    <mergeCell ref="A3:G3"/>
    <mergeCell ref="C14:D14"/>
    <mergeCell ref="C23:D23"/>
    <mergeCell ref="C28:D28"/>
    <mergeCell ref="C18:D18"/>
    <mergeCell ref="G12:G15"/>
    <mergeCell ref="G25:G27"/>
    <mergeCell ref="G16:G19"/>
    <mergeCell ref="C15:D15"/>
  </mergeCells>
  <conditionalFormatting sqref="Q4">
    <cfRule type="expression" dxfId="3" priority="1">
      <formula>AND($AT4&lt;&gt;"",$BC4="")</formula>
    </cfRule>
    <cfRule type="expression" dxfId="2" priority="2">
      <formula>$AT4&lt;&gt;""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35"/>
  <sheetViews>
    <sheetView workbookViewId="0">
      <selection activeCell="I14" sqref="I14"/>
    </sheetView>
  </sheetViews>
  <sheetFormatPr defaultColWidth="9.1796875" defaultRowHeight="14.5" x14ac:dyDescent="0.35"/>
  <cols>
    <col min="1" max="1" width="9.1796875" style="27" customWidth="1"/>
    <col min="2" max="2" width="7.81640625" style="27" customWidth="1"/>
    <col min="3" max="3" width="14.7265625" style="27" customWidth="1"/>
    <col min="4" max="4" width="14.26953125" style="27" customWidth="1"/>
    <col min="5" max="7" width="14.7265625" style="27" customWidth="1"/>
    <col min="8" max="8" width="9.1796875" style="3"/>
    <col min="9" max="11" width="8.7265625" customWidth="1"/>
    <col min="12" max="14" width="9.1796875" style="3"/>
    <col min="15" max="15" width="9.453125" style="3" customWidth="1"/>
    <col min="16" max="16" width="8.7265625" style="3" customWidth="1"/>
    <col min="17" max="16384" width="9.1796875" style="3"/>
  </cols>
  <sheetData>
    <row r="1" spans="1:17" x14ac:dyDescent="0.35">
      <c r="A1" s="1"/>
      <c r="B1" s="1"/>
      <c r="C1" s="1"/>
      <c r="D1" s="1"/>
      <c r="E1" s="1"/>
      <c r="F1" s="1"/>
      <c r="G1" s="2"/>
      <c r="N1" s="95"/>
      <c r="O1" s="95"/>
      <c r="P1" s="95"/>
      <c r="Q1" s="95"/>
    </row>
    <row r="2" spans="1:17" x14ac:dyDescent="0.35">
      <c r="A2" s="1"/>
      <c r="B2" s="1"/>
      <c r="C2" s="1"/>
      <c r="D2" s="1"/>
      <c r="E2" s="1"/>
      <c r="F2" s="4"/>
      <c r="G2" s="5"/>
      <c r="I2" s="3" t="s">
        <v>53</v>
      </c>
      <c r="J2" s="93">
        <v>0.98079260880136199</v>
      </c>
      <c r="N2" s="96"/>
      <c r="O2" s="96"/>
      <c r="P2" s="97"/>
      <c r="Q2" s="95"/>
    </row>
    <row r="3" spans="1:17" x14ac:dyDescent="0.35">
      <c r="A3" s="1"/>
      <c r="B3" s="1"/>
      <c r="C3" s="1"/>
      <c r="D3" s="1"/>
      <c r="E3" s="1"/>
      <c r="F3" s="4"/>
      <c r="G3" s="5"/>
      <c r="I3" s="3" t="s">
        <v>54</v>
      </c>
      <c r="J3" s="94">
        <v>1.9207391198638499E-2</v>
      </c>
      <c r="N3" s="98"/>
      <c r="O3" s="96"/>
      <c r="P3" s="97"/>
      <c r="Q3" s="95"/>
    </row>
    <row r="4" spans="1:17" ht="21" x14ac:dyDescent="0.5">
      <c r="A4" s="1"/>
      <c r="B4" s="6" t="s">
        <v>57</v>
      </c>
      <c r="C4" s="1"/>
      <c r="D4" s="1"/>
      <c r="E4" s="7"/>
      <c r="F4" s="8"/>
      <c r="G4" s="1"/>
      <c r="N4" s="96"/>
      <c r="O4" s="96"/>
      <c r="P4" s="97"/>
      <c r="Q4" s="95"/>
    </row>
    <row r="5" spans="1:17" x14ac:dyDescent="0.35">
      <c r="A5" s="1"/>
      <c r="B5" s="1"/>
      <c r="C5" s="1"/>
      <c r="D5" s="1"/>
      <c r="E5" s="1"/>
      <c r="F5" s="8"/>
      <c r="G5" s="1"/>
      <c r="N5" s="99"/>
      <c r="O5" s="96"/>
      <c r="P5" s="97"/>
      <c r="Q5" s="95"/>
    </row>
    <row r="6" spans="1:17" x14ac:dyDescent="0.35">
      <c r="A6" s="1"/>
      <c r="B6" s="9" t="s">
        <v>31</v>
      </c>
      <c r="C6" s="10"/>
      <c r="D6" s="11"/>
      <c r="E6" s="12">
        <v>43101</v>
      </c>
      <c r="F6" s="13"/>
      <c r="G6" s="1"/>
      <c r="N6" s="96"/>
      <c r="O6" s="96"/>
      <c r="P6" s="97"/>
      <c r="Q6" s="95"/>
    </row>
    <row r="7" spans="1:17" x14ac:dyDescent="0.35">
      <c r="A7" s="1"/>
      <c r="B7" s="14" t="s">
        <v>32</v>
      </c>
      <c r="C7" s="15"/>
      <c r="D7" s="16"/>
      <c r="E7" s="17">
        <v>120</v>
      </c>
      <c r="F7" s="18" t="s">
        <v>33</v>
      </c>
      <c r="G7" s="1"/>
      <c r="N7" s="96"/>
      <c r="O7" s="100"/>
      <c r="P7" s="101"/>
      <c r="Q7" s="95"/>
    </row>
    <row r="8" spans="1:17" x14ac:dyDescent="0.35">
      <c r="A8" s="1"/>
      <c r="B8" s="14" t="s">
        <v>46</v>
      </c>
      <c r="C8" s="15"/>
      <c r="D8" s="16"/>
      <c r="E8" s="19">
        <v>577222.04000000027</v>
      </c>
      <c r="F8" s="18" t="s">
        <v>34</v>
      </c>
      <c r="G8" s="1"/>
      <c r="N8" s="95"/>
      <c r="O8" s="95"/>
      <c r="P8" s="95"/>
      <c r="Q8" s="95"/>
    </row>
    <row r="9" spans="1:17" x14ac:dyDescent="0.35">
      <c r="A9" s="1"/>
      <c r="B9" s="14" t="s">
        <v>35</v>
      </c>
      <c r="C9" s="15"/>
      <c r="D9" s="16"/>
      <c r="E9" s="20">
        <f>J2</f>
        <v>0.98079260880136199</v>
      </c>
      <c r="F9" s="18"/>
      <c r="G9" s="1"/>
      <c r="N9" s="95"/>
      <c r="O9" s="95"/>
      <c r="P9" s="95"/>
      <c r="Q9" s="95"/>
    </row>
    <row r="10" spans="1:17" x14ac:dyDescent="0.35">
      <c r="A10" s="1"/>
      <c r="B10" s="14" t="s">
        <v>36</v>
      </c>
      <c r="C10" s="15"/>
      <c r="D10" s="16"/>
      <c r="E10" s="19">
        <f>ROUND(E8*E9,0)</f>
        <v>566135</v>
      </c>
      <c r="F10" s="18" t="s">
        <v>34</v>
      </c>
      <c r="G10" s="1"/>
      <c r="N10" s="95"/>
      <c r="O10" s="95"/>
      <c r="P10" s="95"/>
      <c r="Q10" s="95"/>
    </row>
    <row r="11" spans="1:17" x14ac:dyDescent="0.35">
      <c r="A11" s="1"/>
      <c r="B11" s="14" t="s">
        <v>37</v>
      </c>
      <c r="C11" s="15"/>
      <c r="D11" s="16"/>
      <c r="E11" s="19">
        <f>116785.64*E9</f>
        <v>114542.49252613669</v>
      </c>
      <c r="F11" s="18" t="s">
        <v>34</v>
      </c>
      <c r="G11" s="1"/>
      <c r="N11" s="95"/>
      <c r="O11" s="95"/>
      <c r="P11" s="95"/>
      <c r="Q11" s="95"/>
    </row>
    <row r="12" spans="1:17" x14ac:dyDescent="0.35">
      <c r="A12" s="1"/>
      <c r="B12" s="21" t="s">
        <v>38</v>
      </c>
      <c r="C12" s="22"/>
      <c r="D12" s="23"/>
      <c r="E12" s="24">
        <v>4.2000000000000003E-2</v>
      </c>
      <c r="F12" s="25"/>
      <c r="G12" s="26"/>
    </row>
    <row r="13" spans="1:17" x14ac:dyDescent="0.35">
      <c r="A13" s="1"/>
      <c r="B13" s="17"/>
      <c r="C13" s="15"/>
      <c r="E13" s="28"/>
      <c r="F13" s="17"/>
      <c r="G13" s="26"/>
    </row>
    <row r="15" spans="1:17" ht="15" thickBot="1" x14ac:dyDescent="0.4">
      <c r="A15" s="29" t="s">
        <v>39</v>
      </c>
      <c r="B15" s="29" t="s">
        <v>40</v>
      </c>
      <c r="C15" s="29" t="s">
        <v>41</v>
      </c>
      <c r="D15" s="29" t="s">
        <v>42</v>
      </c>
      <c r="E15" s="29" t="s">
        <v>43</v>
      </c>
      <c r="F15" s="29" t="s">
        <v>44</v>
      </c>
      <c r="G15" s="29" t="s">
        <v>45</v>
      </c>
    </row>
    <row r="16" spans="1:17" x14ac:dyDescent="0.35">
      <c r="A16" s="30">
        <f>E6</f>
        <v>43101</v>
      </c>
      <c r="B16" s="31">
        <v>1</v>
      </c>
      <c r="C16" s="8">
        <f>E10</f>
        <v>566135</v>
      </c>
      <c r="D16" s="32">
        <f>ROUND(C16*$E$12/12,2)</f>
        <v>1981.47</v>
      </c>
      <c r="E16" s="32">
        <f>F16-D16</f>
        <v>3034.63</v>
      </c>
      <c r="F16" s="32">
        <f>ROUND(PMT($E$12/12,E7,-C16,E11),2)</f>
        <v>5016.1000000000004</v>
      </c>
      <c r="G16" s="32">
        <f>C16-E16</f>
        <v>563100.37</v>
      </c>
    </row>
    <row r="17" spans="1:7" x14ac:dyDescent="0.35">
      <c r="A17" s="30">
        <f>EDATE(A16,1)</f>
        <v>43132</v>
      </c>
      <c r="B17" s="31">
        <v>2</v>
      </c>
      <c r="C17" s="8">
        <f>G16</f>
        <v>563100.37</v>
      </c>
      <c r="D17" s="32">
        <f t="shared" ref="D17:D74" si="0">ROUND(C17*$E$12/12,2)</f>
        <v>1970.85</v>
      </c>
      <c r="E17" s="32">
        <f>F17-D17</f>
        <v>3045.2500000000005</v>
      </c>
      <c r="F17" s="32">
        <f>F16</f>
        <v>5016.1000000000004</v>
      </c>
      <c r="G17" s="32">
        <f t="shared" ref="G17:G74" si="1">C17-E17</f>
        <v>560055.12</v>
      </c>
    </row>
    <row r="18" spans="1:7" x14ac:dyDescent="0.35">
      <c r="A18" s="30">
        <f>EDATE(A17,1)</f>
        <v>43160</v>
      </c>
      <c r="B18" s="31">
        <v>3</v>
      </c>
      <c r="C18" s="8">
        <f>G17</f>
        <v>560055.12</v>
      </c>
      <c r="D18" s="32">
        <f t="shared" si="0"/>
        <v>1960.19</v>
      </c>
      <c r="E18" s="32">
        <f>F18-D18</f>
        <v>3055.9100000000003</v>
      </c>
      <c r="F18" s="32">
        <f t="shared" ref="F18:F81" si="2">F17</f>
        <v>5016.1000000000004</v>
      </c>
      <c r="G18" s="32">
        <f t="shared" si="1"/>
        <v>556999.21</v>
      </c>
    </row>
    <row r="19" spans="1:7" x14ac:dyDescent="0.35">
      <c r="A19" s="30">
        <f t="shared" ref="A19:A82" si="3">EDATE(A18,1)</f>
        <v>43191</v>
      </c>
      <c r="B19" s="31">
        <v>4</v>
      </c>
      <c r="C19" s="8">
        <f t="shared" ref="C19:C74" si="4">G18</f>
        <v>556999.21</v>
      </c>
      <c r="D19" s="32">
        <f t="shared" si="0"/>
        <v>1949.5</v>
      </c>
      <c r="E19" s="32">
        <f t="shared" ref="E19:E74" si="5">F19-D19</f>
        <v>3066.6000000000004</v>
      </c>
      <c r="F19" s="32">
        <f t="shared" si="2"/>
        <v>5016.1000000000004</v>
      </c>
      <c r="G19" s="32">
        <f t="shared" si="1"/>
        <v>553932.61</v>
      </c>
    </row>
    <row r="20" spans="1:7" x14ac:dyDescent="0.35">
      <c r="A20" s="30">
        <f t="shared" si="3"/>
        <v>43221</v>
      </c>
      <c r="B20" s="31">
        <v>5</v>
      </c>
      <c r="C20" s="8">
        <f t="shared" si="4"/>
        <v>553932.61</v>
      </c>
      <c r="D20" s="32">
        <f t="shared" si="0"/>
        <v>1938.76</v>
      </c>
      <c r="E20" s="32">
        <f t="shared" si="5"/>
        <v>3077.34</v>
      </c>
      <c r="F20" s="32">
        <f t="shared" si="2"/>
        <v>5016.1000000000004</v>
      </c>
      <c r="G20" s="32">
        <f t="shared" si="1"/>
        <v>550855.27</v>
      </c>
    </row>
    <row r="21" spans="1:7" x14ac:dyDescent="0.35">
      <c r="A21" s="30">
        <f t="shared" si="3"/>
        <v>43252</v>
      </c>
      <c r="B21" s="31">
        <v>6</v>
      </c>
      <c r="C21" s="8">
        <f t="shared" si="4"/>
        <v>550855.27</v>
      </c>
      <c r="D21" s="32">
        <f t="shared" si="0"/>
        <v>1927.99</v>
      </c>
      <c r="E21" s="32">
        <f t="shared" si="5"/>
        <v>3088.1100000000006</v>
      </c>
      <c r="F21" s="32">
        <f t="shared" si="2"/>
        <v>5016.1000000000004</v>
      </c>
      <c r="G21" s="32">
        <f t="shared" si="1"/>
        <v>547767.16</v>
      </c>
    </row>
    <row r="22" spans="1:7" x14ac:dyDescent="0.35">
      <c r="A22" s="30">
        <f t="shared" si="3"/>
        <v>43282</v>
      </c>
      <c r="B22" s="31">
        <v>7</v>
      </c>
      <c r="C22" s="8">
        <f t="shared" si="4"/>
        <v>547767.16</v>
      </c>
      <c r="D22" s="32">
        <f t="shared" si="0"/>
        <v>1917.19</v>
      </c>
      <c r="E22" s="32">
        <f t="shared" si="5"/>
        <v>3098.9100000000003</v>
      </c>
      <c r="F22" s="32">
        <f t="shared" si="2"/>
        <v>5016.1000000000004</v>
      </c>
      <c r="G22" s="32">
        <f t="shared" si="1"/>
        <v>544668.25</v>
      </c>
    </row>
    <row r="23" spans="1:7" x14ac:dyDescent="0.35">
      <c r="A23" s="30">
        <f t="shared" si="3"/>
        <v>43313</v>
      </c>
      <c r="B23" s="31">
        <v>8</v>
      </c>
      <c r="C23" s="8">
        <f t="shared" si="4"/>
        <v>544668.25</v>
      </c>
      <c r="D23" s="32">
        <f t="shared" si="0"/>
        <v>1906.34</v>
      </c>
      <c r="E23" s="32">
        <f t="shared" si="5"/>
        <v>3109.76</v>
      </c>
      <c r="F23" s="32">
        <f t="shared" si="2"/>
        <v>5016.1000000000004</v>
      </c>
      <c r="G23" s="32">
        <f t="shared" si="1"/>
        <v>541558.49</v>
      </c>
    </row>
    <row r="24" spans="1:7" x14ac:dyDescent="0.35">
      <c r="A24" s="30">
        <f t="shared" si="3"/>
        <v>43344</v>
      </c>
      <c r="B24" s="31">
        <v>9</v>
      </c>
      <c r="C24" s="8">
        <f t="shared" si="4"/>
        <v>541558.49</v>
      </c>
      <c r="D24" s="32">
        <f t="shared" si="0"/>
        <v>1895.45</v>
      </c>
      <c r="E24" s="32">
        <f t="shared" si="5"/>
        <v>3120.6500000000005</v>
      </c>
      <c r="F24" s="32">
        <f t="shared" si="2"/>
        <v>5016.1000000000004</v>
      </c>
      <c r="G24" s="32">
        <f t="shared" si="1"/>
        <v>538437.84</v>
      </c>
    </row>
    <row r="25" spans="1:7" x14ac:dyDescent="0.35">
      <c r="A25" s="30">
        <f t="shared" si="3"/>
        <v>43374</v>
      </c>
      <c r="B25" s="31">
        <v>10</v>
      </c>
      <c r="C25" s="8">
        <f t="shared" si="4"/>
        <v>538437.84</v>
      </c>
      <c r="D25" s="32">
        <f t="shared" si="0"/>
        <v>1884.53</v>
      </c>
      <c r="E25" s="32">
        <f t="shared" si="5"/>
        <v>3131.5700000000006</v>
      </c>
      <c r="F25" s="32">
        <f t="shared" si="2"/>
        <v>5016.1000000000004</v>
      </c>
      <c r="G25" s="32">
        <f t="shared" si="1"/>
        <v>535306.27</v>
      </c>
    </row>
    <row r="26" spans="1:7" x14ac:dyDescent="0.35">
      <c r="A26" s="30">
        <f t="shared" si="3"/>
        <v>43405</v>
      </c>
      <c r="B26" s="31">
        <v>11</v>
      </c>
      <c r="C26" s="8">
        <f t="shared" si="4"/>
        <v>535306.27</v>
      </c>
      <c r="D26" s="32">
        <f t="shared" si="0"/>
        <v>1873.57</v>
      </c>
      <c r="E26" s="32">
        <f t="shared" si="5"/>
        <v>3142.5300000000007</v>
      </c>
      <c r="F26" s="32">
        <f t="shared" si="2"/>
        <v>5016.1000000000004</v>
      </c>
      <c r="G26" s="32">
        <f t="shared" si="1"/>
        <v>532163.74</v>
      </c>
    </row>
    <row r="27" spans="1:7" x14ac:dyDescent="0.35">
      <c r="A27" s="30">
        <f t="shared" si="3"/>
        <v>43435</v>
      </c>
      <c r="B27" s="31">
        <v>12</v>
      </c>
      <c r="C27" s="8">
        <f t="shared" si="4"/>
        <v>532163.74</v>
      </c>
      <c r="D27" s="32">
        <f t="shared" si="0"/>
        <v>1862.57</v>
      </c>
      <c r="E27" s="32">
        <f t="shared" si="5"/>
        <v>3153.5300000000007</v>
      </c>
      <c r="F27" s="32">
        <f t="shared" si="2"/>
        <v>5016.1000000000004</v>
      </c>
      <c r="G27" s="32">
        <f t="shared" si="1"/>
        <v>529010.21</v>
      </c>
    </row>
    <row r="28" spans="1:7" x14ac:dyDescent="0.35">
      <c r="A28" s="30">
        <f t="shared" si="3"/>
        <v>43466</v>
      </c>
      <c r="B28" s="31">
        <v>13</v>
      </c>
      <c r="C28" s="8">
        <f t="shared" si="4"/>
        <v>529010.21</v>
      </c>
      <c r="D28" s="32">
        <f t="shared" si="0"/>
        <v>1851.54</v>
      </c>
      <c r="E28" s="32">
        <f t="shared" si="5"/>
        <v>3164.5600000000004</v>
      </c>
      <c r="F28" s="32">
        <f t="shared" si="2"/>
        <v>5016.1000000000004</v>
      </c>
      <c r="G28" s="32">
        <f t="shared" si="1"/>
        <v>525845.64999999991</v>
      </c>
    </row>
    <row r="29" spans="1:7" x14ac:dyDescent="0.35">
      <c r="A29" s="30">
        <f t="shared" si="3"/>
        <v>43497</v>
      </c>
      <c r="B29" s="31">
        <v>14</v>
      </c>
      <c r="C29" s="8">
        <f t="shared" si="4"/>
        <v>525845.64999999991</v>
      </c>
      <c r="D29" s="32">
        <f t="shared" si="0"/>
        <v>1840.46</v>
      </c>
      <c r="E29" s="32">
        <f t="shared" si="5"/>
        <v>3175.6400000000003</v>
      </c>
      <c r="F29" s="32">
        <f t="shared" si="2"/>
        <v>5016.1000000000004</v>
      </c>
      <c r="G29" s="32">
        <f t="shared" si="1"/>
        <v>522670.00999999989</v>
      </c>
    </row>
    <row r="30" spans="1:7" x14ac:dyDescent="0.35">
      <c r="A30" s="30">
        <f t="shared" si="3"/>
        <v>43525</v>
      </c>
      <c r="B30" s="31">
        <v>15</v>
      </c>
      <c r="C30" s="8">
        <f t="shared" si="4"/>
        <v>522670.00999999989</v>
      </c>
      <c r="D30" s="32">
        <f t="shared" si="0"/>
        <v>1829.35</v>
      </c>
      <c r="E30" s="32">
        <f t="shared" si="5"/>
        <v>3186.7500000000005</v>
      </c>
      <c r="F30" s="32">
        <f t="shared" si="2"/>
        <v>5016.1000000000004</v>
      </c>
      <c r="G30" s="32">
        <f t="shared" si="1"/>
        <v>519483.25999999989</v>
      </c>
    </row>
    <row r="31" spans="1:7" x14ac:dyDescent="0.35">
      <c r="A31" s="30">
        <f t="shared" si="3"/>
        <v>43556</v>
      </c>
      <c r="B31" s="31">
        <v>16</v>
      </c>
      <c r="C31" s="8">
        <f t="shared" si="4"/>
        <v>519483.25999999989</v>
      </c>
      <c r="D31" s="32">
        <f t="shared" si="0"/>
        <v>1818.19</v>
      </c>
      <c r="E31" s="32">
        <f t="shared" si="5"/>
        <v>3197.9100000000003</v>
      </c>
      <c r="F31" s="32">
        <f t="shared" si="2"/>
        <v>5016.1000000000004</v>
      </c>
      <c r="G31" s="32">
        <f t="shared" si="1"/>
        <v>516285.34999999992</v>
      </c>
    </row>
    <row r="32" spans="1:7" x14ac:dyDescent="0.35">
      <c r="A32" s="30">
        <f t="shared" si="3"/>
        <v>43586</v>
      </c>
      <c r="B32" s="31">
        <v>17</v>
      </c>
      <c r="C32" s="8">
        <f t="shared" si="4"/>
        <v>516285.34999999992</v>
      </c>
      <c r="D32" s="32">
        <f t="shared" si="0"/>
        <v>1807</v>
      </c>
      <c r="E32" s="32">
        <f t="shared" si="5"/>
        <v>3209.1000000000004</v>
      </c>
      <c r="F32" s="32">
        <f t="shared" si="2"/>
        <v>5016.1000000000004</v>
      </c>
      <c r="G32" s="32">
        <f t="shared" si="1"/>
        <v>513076.24999999994</v>
      </c>
    </row>
    <row r="33" spans="1:7" x14ac:dyDescent="0.35">
      <c r="A33" s="30">
        <f t="shared" si="3"/>
        <v>43617</v>
      </c>
      <c r="B33" s="31">
        <v>18</v>
      </c>
      <c r="C33" s="8">
        <f t="shared" si="4"/>
        <v>513076.24999999994</v>
      </c>
      <c r="D33" s="32">
        <f t="shared" si="0"/>
        <v>1795.77</v>
      </c>
      <c r="E33" s="32">
        <f t="shared" si="5"/>
        <v>3220.3300000000004</v>
      </c>
      <c r="F33" s="32">
        <f t="shared" si="2"/>
        <v>5016.1000000000004</v>
      </c>
      <c r="G33" s="32">
        <f t="shared" si="1"/>
        <v>509855.91999999993</v>
      </c>
    </row>
    <row r="34" spans="1:7" x14ac:dyDescent="0.35">
      <c r="A34" s="30">
        <f t="shared" si="3"/>
        <v>43647</v>
      </c>
      <c r="B34" s="31">
        <v>19</v>
      </c>
      <c r="C34" s="8">
        <f t="shared" si="4"/>
        <v>509855.91999999993</v>
      </c>
      <c r="D34" s="32">
        <f t="shared" si="0"/>
        <v>1784.5</v>
      </c>
      <c r="E34" s="32">
        <f t="shared" si="5"/>
        <v>3231.6000000000004</v>
      </c>
      <c r="F34" s="32">
        <f t="shared" si="2"/>
        <v>5016.1000000000004</v>
      </c>
      <c r="G34" s="32">
        <f t="shared" si="1"/>
        <v>506624.31999999995</v>
      </c>
    </row>
    <row r="35" spans="1:7" x14ac:dyDescent="0.35">
      <c r="A35" s="30">
        <f t="shared" si="3"/>
        <v>43678</v>
      </c>
      <c r="B35" s="31">
        <v>20</v>
      </c>
      <c r="C35" s="8">
        <f t="shared" si="4"/>
        <v>506624.31999999995</v>
      </c>
      <c r="D35" s="32">
        <f t="shared" si="0"/>
        <v>1773.19</v>
      </c>
      <c r="E35" s="32">
        <f t="shared" si="5"/>
        <v>3242.9100000000003</v>
      </c>
      <c r="F35" s="32">
        <f t="shared" si="2"/>
        <v>5016.1000000000004</v>
      </c>
      <c r="G35" s="32">
        <f t="shared" si="1"/>
        <v>503381.41</v>
      </c>
    </row>
    <row r="36" spans="1:7" x14ac:dyDescent="0.35">
      <c r="A36" s="30">
        <f t="shared" si="3"/>
        <v>43709</v>
      </c>
      <c r="B36" s="31">
        <v>21</v>
      </c>
      <c r="C36" s="8">
        <f t="shared" si="4"/>
        <v>503381.41</v>
      </c>
      <c r="D36" s="32">
        <f t="shared" si="0"/>
        <v>1761.83</v>
      </c>
      <c r="E36" s="32">
        <f t="shared" si="5"/>
        <v>3254.2700000000004</v>
      </c>
      <c r="F36" s="32">
        <f t="shared" si="2"/>
        <v>5016.1000000000004</v>
      </c>
      <c r="G36" s="32">
        <f t="shared" si="1"/>
        <v>500127.13999999996</v>
      </c>
    </row>
    <row r="37" spans="1:7" x14ac:dyDescent="0.35">
      <c r="A37" s="30">
        <f t="shared" si="3"/>
        <v>43739</v>
      </c>
      <c r="B37" s="31">
        <v>22</v>
      </c>
      <c r="C37" s="8">
        <f t="shared" si="4"/>
        <v>500127.13999999996</v>
      </c>
      <c r="D37" s="32">
        <f t="shared" si="0"/>
        <v>1750.44</v>
      </c>
      <c r="E37" s="32">
        <f t="shared" si="5"/>
        <v>3265.6600000000003</v>
      </c>
      <c r="F37" s="32">
        <f t="shared" si="2"/>
        <v>5016.1000000000004</v>
      </c>
      <c r="G37" s="32">
        <f t="shared" si="1"/>
        <v>496861.48</v>
      </c>
    </row>
    <row r="38" spans="1:7" x14ac:dyDescent="0.35">
      <c r="A38" s="30">
        <f t="shared" si="3"/>
        <v>43770</v>
      </c>
      <c r="B38" s="31">
        <v>23</v>
      </c>
      <c r="C38" s="8">
        <f t="shared" si="4"/>
        <v>496861.48</v>
      </c>
      <c r="D38" s="32">
        <f t="shared" si="0"/>
        <v>1739.02</v>
      </c>
      <c r="E38" s="32">
        <f t="shared" si="5"/>
        <v>3277.0800000000004</v>
      </c>
      <c r="F38" s="32">
        <f t="shared" si="2"/>
        <v>5016.1000000000004</v>
      </c>
      <c r="G38" s="32">
        <f t="shared" si="1"/>
        <v>493584.39999999997</v>
      </c>
    </row>
    <row r="39" spans="1:7" x14ac:dyDescent="0.35">
      <c r="A39" s="30">
        <f t="shared" si="3"/>
        <v>43800</v>
      </c>
      <c r="B39" s="31">
        <v>24</v>
      </c>
      <c r="C39" s="8">
        <f t="shared" si="4"/>
        <v>493584.39999999997</v>
      </c>
      <c r="D39" s="32">
        <f t="shared" si="0"/>
        <v>1727.55</v>
      </c>
      <c r="E39" s="32">
        <f t="shared" si="5"/>
        <v>3288.55</v>
      </c>
      <c r="F39" s="32">
        <f t="shared" si="2"/>
        <v>5016.1000000000004</v>
      </c>
      <c r="G39" s="32">
        <f t="shared" si="1"/>
        <v>490295.85</v>
      </c>
    </row>
    <row r="40" spans="1:7" x14ac:dyDescent="0.35">
      <c r="A40" s="30">
        <f t="shared" si="3"/>
        <v>43831</v>
      </c>
      <c r="B40" s="31">
        <v>25</v>
      </c>
      <c r="C40" s="8">
        <f t="shared" si="4"/>
        <v>490295.85</v>
      </c>
      <c r="D40" s="32">
        <f t="shared" si="0"/>
        <v>1716.04</v>
      </c>
      <c r="E40" s="32">
        <f t="shared" si="5"/>
        <v>3300.0600000000004</v>
      </c>
      <c r="F40" s="32">
        <f t="shared" si="2"/>
        <v>5016.1000000000004</v>
      </c>
      <c r="G40" s="32">
        <f t="shared" si="1"/>
        <v>486995.79</v>
      </c>
    </row>
    <row r="41" spans="1:7" x14ac:dyDescent="0.35">
      <c r="A41" s="30">
        <f t="shared" si="3"/>
        <v>43862</v>
      </c>
      <c r="B41" s="31">
        <v>26</v>
      </c>
      <c r="C41" s="8">
        <f t="shared" si="4"/>
        <v>486995.79</v>
      </c>
      <c r="D41" s="32">
        <f t="shared" si="0"/>
        <v>1704.49</v>
      </c>
      <c r="E41" s="32">
        <f t="shared" si="5"/>
        <v>3311.6100000000006</v>
      </c>
      <c r="F41" s="32">
        <f t="shared" si="2"/>
        <v>5016.1000000000004</v>
      </c>
      <c r="G41" s="32">
        <f t="shared" si="1"/>
        <v>483684.18</v>
      </c>
    </row>
    <row r="42" spans="1:7" x14ac:dyDescent="0.35">
      <c r="A42" s="30">
        <f t="shared" si="3"/>
        <v>43891</v>
      </c>
      <c r="B42" s="31">
        <v>27</v>
      </c>
      <c r="C42" s="8">
        <f t="shared" si="4"/>
        <v>483684.18</v>
      </c>
      <c r="D42" s="32">
        <f t="shared" si="0"/>
        <v>1692.89</v>
      </c>
      <c r="E42" s="32">
        <f t="shared" si="5"/>
        <v>3323.21</v>
      </c>
      <c r="F42" s="32">
        <f t="shared" si="2"/>
        <v>5016.1000000000004</v>
      </c>
      <c r="G42" s="32">
        <f t="shared" si="1"/>
        <v>480360.97</v>
      </c>
    </row>
    <row r="43" spans="1:7" x14ac:dyDescent="0.35">
      <c r="A43" s="30">
        <f t="shared" si="3"/>
        <v>43922</v>
      </c>
      <c r="B43" s="31">
        <v>28</v>
      </c>
      <c r="C43" s="8">
        <f t="shared" si="4"/>
        <v>480360.97</v>
      </c>
      <c r="D43" s="32">
        <f t="shared" si="0"/>
        <v>1681.26</v>
      </c>
      <c r="E43" s="32">
        <f t="shared" si="5"/>
        <v>3334.84</v>
      </c>
      <c r="F43" s="32">
        <f t="shared" si="2"/>
        <v>5016.1000000000004</v>
      </c>
      <c r="G43" s="32">
        <f t="shared" si="1"/>
        <v>477026.12999999995</v>
      </c>
    </row>
    <row r="44" spans="1:7" x14ac:dyDescent="0.35">
      <c r="A44" s="30">
        <f t="shared" si="3"/>
        <v>43952</v>
      </c>
      <c r="B44" s="31">
        <v>29</v>
      </c>
      <c r="C44" s="8">
        <f t="shared" si="4"/>
        <v>477026.12999999995</v>
      </c>
      <c r="D44" s="32">
        <f t="shared" si="0"/>
        <v>1669.59</v>
      </c>
      <c r="E44" s="32">
        <f t="shared" si="5"/>
        <v>3346.51</v>
      </c>
      <c r="F44" s="32">
        <f t="shared" si="2"/>
        <v>5016.1000000000004</v>
      </c>
      <c r="G44" s="32">
        <f t="shared" si="1"/>
        <v>473679.61999999994</v>
      </c>
    </row>
    <row r="45" spans="1:7" x14ac:dyDescent="0.35">
      <c r="A45" s="30">
        <f t="shared" si="3"/>
        <v>43983</v>
      </c>
      <c r="B45" s="31">
        <v>30</v>
      </c>
      <c r="C45" s="8">
        <f t="shared" si="4"/>
        <v>473679.61999999994</v>
      </c>
      <c r="D45" s="32">
        <f t="shared" si="0"/>
        <v>1657.88</v>
      </c>
      <c r="E45" s="32">
        <f t="shared" si="5"/>
        <v>3358.2200000000003</v>
      </c>
      <c r="F45" s="32">
        <f t="shared" si="2"/>
        <v>5016.1000000000004</v>
      </c>
      <c r="G45" s="32">
        <f t="shared" si="1"/>
        <v>470321.39999999997</v>
      </c>
    </row>
    <row r="46" spans="1:7" x14ac:dyDescent="0.35">
      <c r="A46" s="30">
        <f t="shared" si="3"/>
        <v>44013</v>
      </c>
      <c r="B46" s="31">
        <v>31</v>
      </c>
      <c r="C46" s="8">
        <f t="shared" si="4"/>
        <v>470321.39999999997</v>
      </c>
      <c r="D46" s="32">
        <f t="shared" si="0"/>
        <v>1646.12</v>
      </c>
      <c r="E46" s="32">
        <f t="shared" si="5"/>
        <v>3369.9800000000005</v>
      </c>
      <c r="F46" s="32">
        <f t="shared" si="2"/>
        <v>5016.1000000000004</v>
      </c>
      <c r="G46" s="32">
        <f t="shared" si="1"/>
        <v>466951.42</v>
      </c>
    </row>
    <row r="47" spans="1:7" x14ac:dyDescent="0.35">
      <c r="A47" s="30">
        <f t="shared" si="3"/>
        <v>44044</v>
      </c>
      <c r="B47" s="31">
        <v>32</v>
      </c>
      <c r="C47" s="8">
        <f t="shared" si="4"/>
        <v>466951.42</v>
      </c>
      <c r="D47" s="32">
        <f t="shared" si="0"/>
        <v>1634.33</v>
      </c>
      <c r="E47" s="32">
        <f t="shared" si="5"/>
        <v>3381.7700000000004</v>
      </c>
      <c r="F47" s="32">
        <f t="shared" si="2"/>
        <v>5016.1000000000004</v>
      </c>
      <c r="G47" s="32">
        <f t="shared" si="1"/>
        <v>463569.64999999997</v>
      </c>
    </row>
    <row r="48" spans="1:7" x14ac:dyDescent="0.35">
      <c r="A48" s="30">
        <f t="shared" si="3"/>
        <v>44075</v>
      </c>
      <c r="B48" s="31">
        <v>33</v>
      </c>
      <c r="C48" s="8">
        <f t="shared" si="4"/>
        <v>463569.64999999997</v>
      </c>
      <c r="D48" s="32">
        <f t="shared" si="0"/>
        <v>1622.49</v>
      </c>
      <c r="E48" s="32">
        <f t="shared" si="5"/>
        <v>3393.6100000000006</v>
      </c>
      <c r="F48" s="32">
        <f t="shared" si="2"/>
        <v>5016.1000000000004</v>
      </c>
      <c r="G48" s="32">
        <f t="shared" si="1"/>
        <v>460176.04</v>
      </c>
    </row>
    <row r="49" spans="1:7" x14ac:dyDescent="0.35">
      <c r="A49" s="30">
        <f t="shared" si="3"/>
        <v>44105</v>
      </c>
      <c r="B49" s="31">
        <v>34</v>
      </c>
      <c r="C49" s="8">
        <f t="shared" si="4"/>
        <v>460176.04</v>
      </c>
      <c r="D49" s="32">
        <f t="shared" si="0"/>
        <v>1610.62</v>
      </c>
      <c r="E49" s="32">
        <f t="shared" si="5"/>
        <v>3405.4800000000005</v>
      </c>
      <c r="F49" s="32">
        <f t="shared" si="2"/>
        <v>5016.1000000000004</v>
      </c>
      <c r="G49" s="32">
        <f t="shared" si="1"/>
        <v>456770.56</v>
      </c>
    </row>
    <row r="50" spans="1:7" x14ac:dyDescent="0.35">
      <c r="A50" s="30">
        <f t="shared" si="3"/>
        <v>44136</v>
      </c>
      <c r="B50" s="31">
        <v>35</v>
      </c>
      <c r="C50" s="8">
        <f t="shared" si="4"/>
        <v>456770.56</v>
      </c>
      <c r="D50" s="32">
        <f t="shared" si="0"/>
        <v>1598.7</v>
      </c>
      <c r="E50" s="32">
        <f t="shared" si="5"/>
        <v>3417.4000000000005</v>
      </c>
      <c r="F50" s="32">
        <f t="shared" si="2"/>
        <v>5016.1000000000004</v>
      </c>
      <c r="G50" s="32">
        <f t="shared" si="1"/>
        <v>453353.16</v>
      </c>
    </row>
    <row r="51" spans="1:7" x14ac:dyDescent="0.35">
      <c r="A51" s="30">
        <f t="shared" si="3"/>
        <v>44166</v>
      </c>
      <c r="B51" s="31">
        <v>36</v>
      </c>
      <c r="C51" s="8">
        <f t="shared" si="4"/>
        <v>453353.16</v>
      </c>
      <c r="D51" s="32">
        <f t="shared" si="0"/>
        <v>1586.74</v>
      </c>
      <c r="E51" s="32">
        <f t="shared" si="5"/>
        <v>3429.3600000000006</v>
      </c>
      <c r="F51" s="32">
        <f t="shared" si="2"/>
        <v>5016.1000000000004</v>
      </c>
      <c r="G51" s="32">
        <f t="shared" si="1"/>
        <v>449923.8</v>
      </c>
    </row>
    <row r="52" spans="1:7" x14ac:dyDescent="0.35">
      <c r="A52" s="30">
        <f t="shared" si="3"/>
        <v>44197</v>
      </c>
      <c r="B52" s="31">
        <v>37</v>
      </c>
      <c r="C52" s="8">
        <f t="shared" si="4"/>
        <v>449923.8</v>
      </c>
      <c r="D52" s="32">
        <f t="shared" si="0"/>
        <v>1574.73</v>
      </c>
      <c r="E52" s="32">
        <f t="shared" si="5"/>
        <v>3441.3700000000003</v>
      </c>
      <c r="F52" s="32">
        <f t="shared" si="2"/>
        <v>5016.1000000000004</v>
      </c>
      <c r="G52" s="32">
        <f t="shared" si="1"/>
        <v>446482.43</v>
      </c>
    </row>
    <row r="53" spans="1:7" x14ac:dyDescent="0.35">
      <c r="A53" s="30">
        <f t="shared" si="3"/>
        <v>44228</v>
      </c>
      <c r="B53" s="31">
        <v>38</v>
      </c>
      <c r="C53" s="8">
        <f t="shared" si="4"/>
        <v>446482.43</v>
      </c>
      <c r="D53" s="32">
        <f t="shared" si="0"/>
        <v>1562.69</v>
      </c>
      <c r="E53" s="32">
        <f t="shared" si="5"/>
        <v>3453.4100000000003</v>
      </c>
      <c r="F53" s="32">
        <f t="shared" si="2"/>
        <v>5016.1000000000004</v>
      </c>
      <c r="G53" s="32">
        <f t="shared" si="1"/>
        <v>443029.02</v>
      </c>
    </row>
    <row r="54" spans="1:7" x14ac:dyDescent="0.35">
      <c r="A54" s="30">
        <f t="shared" si="3"/>
        <v>44256</v>
      </c>
      <c r="B54" s="31">
        <v>39</v>
      </c>
      <c r="C54" s="8">
        <f t="shared" si="4"/>
        <v>443029.02</v>
      </c>
      <c r="D54" s="32">
        <f t="shared" si="0"/>
        <v>1550.6</v>
      </c>
      <c r="E54" s="32">
        <f t="shared" si="5"/>
        <v>3465.5000000000005</v>
      </c>
      <c r="F54" s="32">
        <f t="shared" si="2"/>
        <v>5016.1000000000004</v>
      </c>
      <c r="G54" s="32">
        <f t="shared" si="1"/>
        <v>439563.52000000002</v>
      </c>
    </row>
    <row r="55" spans="1:7" x14ac:dyDescent="0.35">
      <c r="A55" s="30">
        <f t="shared" si="3"/>
        <v>44287</v>
      </c>
      <c r="B55" s="31">
        <v>40</v>
      </c>
      <c r="C55" s="8">
        <f t="shared" si="4"/>
        <v>439563.52000000002</v>
      </c>
      <c r="D55" s="32">
        <f t="shared" si="0"/>
        <v>1538.47</v>
      </c>
      <c r="E55" s="32">
        <f t="shared" si="5"/>
        <v>3477.63</v>
      </c>
      <c r="F55" s="32">
        <f t="shared" si="2"/>
        <v>5016.1000000000004</v>
      </c>
      <c r="G55" s="32">
        <f t="shared" si="1"/>
        <v>436085.89</v>
      </c>
    </row>
    <row r="56" spans="1:7" x14ac:dyDescent="0.35">
      <c r="A56" s="30">
        <f t="shared" si="3"/>
        <v>44317</v>
      </c>
      <c r="B56" s="31">
        <v>41</v>
      </c>
      <c r="C56" s="8">
        <f t="shared" si="4"/>
        <v>436085.89</v>
      </c>
      <c r="D56" s="32">
        <f t="shared" si="0"/>
        <v>1526.3</v>
      </c>
      <c r="E56" s="32">
        <f t="shared" si="5"/>
        <v>3489.8</v>
      </c>
      <c r="F56" s="32">
        <f t="shared" si="2"/>
        <v>5016.1000000000004</v>
      </c>
      <c r="G56" s="32">
        <f t="shared" si="1"/>
        <v>432596.09</v>
      </c>
    </row>
    <row r="57" spans="1:7" x14ac:dyDescent="0.35">
      <c r="A57" s="30">
        <f t="shared" si="3"/>
        <v>44348</v>
      </c>
      <c r="B57" s="31">
        <v>42</v>
      </c>
      <c r="C57" s="8">
        <f t="shared" si="4"/>
        <v>432596.09</v>
      </c>
      <c r="D57" s="32">
        <f t="shared" si="0"/>
        <v>1514.09</v>
      </c>
      <c r="E57" s="32">
        <f t="shared" si="5"/>
        <v>3502.01</v>
      </c>
      <c r="F57" s="32">
        <f t="shared" si="2"/>
        <v>5016.1000000000004</v>
      </c>
      <c r="G57" s="32">
        <f t="shared" si="1"/>
        <v>429094.08</v>
      </c>
    </row>
    <row r="58" spans="1:7" x14ac:dyDescent="0.35">
      <c r="A58" s="30">
        <f t="shared" si="3"/>
        <v>44378</v>
      </c>
      <c r="B58" s="31">
        <v>43</v>
      </c>
      <c r="C58" s="8">
        <f t="shared" si="4"/>
        <v>429094.08</v>
      </c>
      <c r="D58" s="32">
        <f t="shared" si="0"/>
        <v>1501.83</v>
      </c>
      <c r="E58" s="32">
        <f t="shared" si="5"/>
        <v>3514.2700000000004</v>
      </c>
      <c r="F58" s="32">
        <f t="shared" si="2"/>
        <v>5016.1000000000004</v>
      </c>
      <c r="G58" s="32">
        <f t="shared" si="1"/>
        <v>425579.81</v>
      </c>
    </row>
    <row r="59" spans="1:7" x14ac:dyDescent="0.35">
      <c r="A59" s="30">
        <f t="shared" si="3"/>
        <v>44409</v>
      </c>
      <c r="B59" s="31">
        <v>44</v>
      </c>
      <c r="C59" s="8">
        <f t="shared" si="4"/>
        <v>425579.81</v>
      </c>
      <c r="D59" s="32">
        <f t="shared" si="0"/>
        <v>1489.53</v>
      </c>
      <c r="E59" s="32">
        <f t="shared" si="5"/>
        <v>3526.5700000000006</v>
      </c>
      <c r="F59" s="32">
        <f t="shared" si="2"/>
        <v>5016.1000000000004</v>
      </c>
      <c r="G59" s="32">
        <f t="shared" si="1"/>
        <v>422053.24</v>
      </c>
    </row>
    <row r="60" spans="1:7" x14ac:dyDescent="0.35">
      <c r="A60" s="30">
        <f t="shared" si="3"/>
        <v>44440</v>
      </c>
      <c r="B60" s="31">
        <v>45</v>
      </c>
      <c r="C60" s="8">
        <f t="shared" si="4"/>
        <v>422053.24</v>
      </c>
      <c r="D60" s="32">
        <f t="shared" si="0"/>
        <v>1477.19</v>
      </c>
      <c r="E60" s="32">
        <f t="shared" si="5"/>
        <v>3538.9100000000003</v>
      </c>
      <c r="F60" s="32">
        <f t="shared" si="2"/>
        <v>5016.1000000000004</v>
      </c>
      <c r="G60" s="32">
        <f t="shared" si="1"/>
        <v>418514.33</v>
      </c>
    </row>
    <row r="61" spans="1:7" x14ac:dyDescent="0.35">
      <c r="A61" s="30">
        <f t="shared" si="3"/>
        <v>44470</v>
      </c>
      <c r="B61" s="31">
        <v>46</v>
      </c>
      <c r="C61" s="8">
        <f t="shared" si="4"/>
        <v>418514.33</v>
      </c>
      <c r="D61" s="32">
        <f t="shared" si="0"/>
        <v>1464.8</v>
      </c>
      <c r="E61" s="32">
        <f t="shared" si="5"/>
        <v>3551.3</v>
      </c>
      <c r="F61" s="32">
        <f t="shared" si="2"/>
        <v>5016.1000000000004</v>
      </c>
      <c r="G61" s="32">
        <f t="shared" si="1"/>
        <v>414963.03</v>
      </c>
    </row>
    <row r="62" spans="1:7" x14ac:dyDescent="0.35">
      <c r="A62" s="30">
        <f t="shared" si="3"/>
        <v>44501</v>
      </c>
      <c r="B62" s="31">
        <v>47</v>
      </c>
      <c r="C62" s="8">
        <f t="shared" si="4"/>
        <v>414963.03</v>
      </c>
      <c r="D62" s="32">
        <f t="shared" si="0"/>
        <v>1452.37</v>
      </c>
      <c r="E62" s="32">
        <f t="shared" si="5"/>
        <v>3563.7300000000005</v>
      </c>
      <c r="F62" s="32">
        <f t="shared" si="2"/>
        <v>5016.1000000000004</v>
      </c>
      <c r="G62" s="32">
        <f t="shared" si="1"/>
        <v>411399.30000000005</v>
      </c>
    </row>
    <row r="63" spans="1:7" x14ac:dyDescent="0.35">
      <c r="A63" s="30">
        <f t="shared" si="3"/>
        <v>44531</v>
      </c>
      <c r="B63" s="31">
        <v>48</v>
      </c>
      <c r="C63" s="8">
        <f t="shared" si="4"/>
        <v>411399.30000000005</v>
      </c>
      <c r="D63" s="32">
        <f t="shared" si="0"/>
        <v>1439.9</v>
      </c>
      <c r="E63" s="32">
        <f t="shared" si="5"/>
        <v>3576.2000000000003</v>
      </c>
      <c r="F63" s="32">
        <f t="shared" si="2"/>
        <v>5016.1000000000004</v>
      </c>
      <c r="G63" s="32">
        <f t="shared" si="1"/>
        <v>407823.10000000003</v>
      </c>
    </row>
    <row r="64" spans="1:7" x14ac:dyDescent="0.35">
      <c r="A64" s="30">
        <f t="shared" si="3"/>
        <v>44562</v>
      </c>
      <c r="B64" s="31">
        <v>49</v>
      </c>
      <c r="C64" s="8">
        <f t="shared" si="4"/>
        <v>407823.10000000003</v>
      </c>
      <c r="D64" s="32">
        <f t="shared" si="0"/>
        <v>1427.38</v>
      </c>
      <c r="E64" s="32">
        <f t="shared" si="5"/>
        <v>3588.7200000000003</v>
      </c>
      <c r="F64" s="32">
        <f t="shared" si="2"/>
        <v>5016.1000000000004</v>
      </c>
      <c r="G64" s="32">
        <f t="shared" si="1"/>
        <v>404234.38000000006</v>
      </c>
    </row>
    <row r="65" spans="1:7" x14ac:dyDescent="0.35">
      <c r="A65" s="30">
        <f t="shared" si="3"/>
        <v>44593</v>
      </c>
      <c r="B65" s="31">
        <v>50</v>
      </c>
      <c r="C65" s="8">
        <f t="shared" si="4"/>
        <v>404234.38000000006</v>
      </c>
      <c r="D65" s="32">
        <f t="shared" si="0"/>
        <v>1414.82</v>
      </c>
      <c r="E65" s="32">
        <f t="shared" si="5"/>
        <v>3601.2800000000007</v>
      </c>
      <c r="F65" s="32">
        <f t="shared" si="2"/>
        <v>5016.1000000000004</v>
      </c>
      <c r="G65" s="32">
        <f t="shared" si="1"/>
        <v>400633.10000000003</v>
      </c>
    </row>
    <row r="66" spans="1:7" x14ac:dyDescent="0.35">
      <c r="A66" s="30">
        <f t="shared" si="3"/>
        <v>44621</v>
      </c>
      <c r="B66" s="31">
        <v>51</v>
      </c>
      <c r="C66" s="8">
        <f t="shared" si="4"/>
        <v>400633.10000000003</v>
      </c>
      <c r="D66" s="32">
        <f t="shared" si="0"/>
        <v>1402.22</v>
      </c>
      <c r="E66" s="32">
        <f t="shared" si="5"/>
        <v>3613.88</v>
      </c>
      <c r="F66" s="32">
        <f t="shared" si="2"/>
        <v>5016.1000000000004</v>
      </c>
      <c r="G66" s="32">
        <f t="shared" si="1"/>
        <v>397019.22000000003</v>
      </c>
    </row>
    <row r="67" spans="1:7" x14ac:dyDescent="0.35">
      <c r="A67" s="30">
        <f t="shared" si="3"/>
        <v>44652</v>
      </c>
      <c r="B67" s="31">
        <v>52</v>
      </c>
      <c r="C67" s="8">
        <f t="shared" si="4"/>
        <v>397019.22000000003</v>
      </c>
      <c r="D67" s="32">
        <f t="shared" si="0"/>
        <v>1389.57</v>
      </c>
      <c r="E67" s="32">
        <f t="shared" si="5"/>
        <v>3626.5300000000007</v>
      </c>
      <c r="F67" s="32">
        <f t="shared" si="2"/>
        <v>5016.1000000000004</v>
      </c>
      <c r="G67" s="32">
        <f t="shared" si="1"/>
        <v>393392.69</v>
      </c>
    </row>
    <row r="68" spans="1:7" x14ac:dyDescent="0.35">
      <c r="A68" s="30">
        <f t="shared" si="3"/>
        <v>44682</v>
      </c>
      <c r="B68" s="31">
        <v>53</v>
      </c>
      <c r="C68" s="8">
        <f t="shared" si="4"/>
        <v>393392.69</v>
      </c>
      <c r="D68" s="32">
        <f t="shared" si="0"/>
        <v>1376.87</v>
      </c>
      <c r="E68" s="32">
        <f t="shared" si="5"/>
        <v>3639.2300000000005</v>
      </c>
      <c r="F68" s="32">
        <f t="shared" si="2"/>
        <v>5016.1000000000004</v>
      </c>
      <c r="G68" s="32">
        <f t="shared" si="1"/>
        <v>389753.46</v>
      </c>
    </row>
    <row r="69" spans="1:7" x14ac:dyDescent="0.35">
      <c r="A69" s="30">
        <f t="shared" si="3"/>
        <v>44713</v>
      </c>
      <c r="B69" s="31">
        <v>54</v>
      </c>
      <c r="C69" s="8">
        <f t="shared" si="4"/>
        <v>389753.46</v>
      </c>
      <c r="D69" s="32">
        <f t="shared" si="0"/>
        <v>1364.14</v>
      </c>
      <c r="E69" s="32">
        <f t="shared" si="5"/>
        <v>3651.96</v>
      </c>
      <c r="F69" s="32">
        <f t="shared" si="2"/>
        <v>5016.1000000000004</v>
      </c>
      <c r="G69" s="32">
        <f t="shared" si="1"/>
        <v>386101.5</v>
      </c>
    </row>
    <row r="70" spans="1:7" x14ac:dyDescent="0.35">
      <c r="A70" s="30">
        <f t="shared" si="3"/>
        <v>44743</v>
      </c>
      <c r="B70" s="31">
        <v>55</v>
      </c>
      <c r="C70" s="8">
        <f t="shared" si="4"/>
        <v>386101.5</v>
      </c>
      <c r="D70" s="32">
        <f t="shared" si="0"/>
        <v>1351.36</v>
      </c>
      <c r="E70" s="32">
        <f t="shared" si="5"/>
        <v>3664.7400000000007</v>
      </c>
      <c r="F70" s="32">
        <f t="shared" si="2"/>
        <v>5016.1000000000004</v>
      </c>
      <c r="G70" s="32">
        <f t="shared" si="1"/>
        <v>382436.76</v>
      </c>
    </row>
    <row r="71" spans="1:7" x14ac:dyDescent="0.35">
      <c r="A71" s="30">
        <f t="shared" si="3"/>
        <v>44774</v>
      </c>
      <c r="B71" s="31">
        <v>56</v>
      </c>
      <c r="C71" s="8">
        <f t="shared" si="4"/>
        <v>382436.76</v>
      </c>
      <c r="D71" s="32">
        <f t="shared" si="0"/>
        <v>1338.53</v>
      </c>
      <c r="E71" s="32">
        <f t="shared" si="5"/>
        <v>3677.5700000000006</v>
      </c>
      <c r="F71" s="32">
        <f t="shared" si="2"/>
        <v>5016.1000000000004</v>
      </c>
      <c r="G71" s="32">
        <f t="shared" si="1"/>
        <v>378759.19</v>
      </c>
    </row>
    <row r="72" spans="1:7" x14ac:dyDescent="0.35">
      <c r="A72" s="30">
        <f t="shared" si="3"/>
        <v>44805</v>
      </c>
      <c r="B72" s="31">
        <v>57</v>
      </c>
      <c r="C72" s="8">
        <f t="shared" si="4"/>
        <v>378759.19</v>
      </c>
      <c r="D72" s="32">
        <f t="shared" si="0"/>
        <v>1325.66</v>
      </c>
      <c r="E72" s="32">
        <f t="shared" si="5"/>
        <v>3690.4400000000005</v>
      </c>
      <c r="F72" s="32">
        <f t="shared" si="2"/>
        <v>5016.1000000000004</v>
      </c>
      <c r="G72" s="32">
        <f t="shared" si="1"/>
        <v>375068.75</v>
      </c>
    </row>
    <row r="73" spans="1:7" x14ac:dyDescent="0.35">
      <c r="A73" s="30">
        <f t="shared" si="3"/>
        <v>44835</v>
      </c>
      <c r="B73" s="31">
        <v>58</v>
      </c>
      <c r="C73" s="8">
        <f t="shared" si="4"/>
        <v>375068.75</v>
      </c>
      <c r="D73" s="32">
        <f t="shared" si="0"/>
        <v>1312.74</v>
      </c>
      <c r="E73" s="32">
        <f t="shared" si="5"/>
        <v>3703.3600000000006</v>
      </c>
      <c r="F73" s="32">
        <f t="shared" si="2"/>
        <v>5016.1000000000004</v>
      </c>
      <c r="G73" s="32">
        <f t="shared" si="1"/>
        <v>371365.39</v>
      </c>
    </row>
    <row r="74" spans="1:7" x14ac:dyDescent="0.35">
      <c r="A74" s="30">
        <f t="shared" si="3"/>
        <v>44866</v>
      </c>
      <c r="B74" s="31">
        <v>59</v>
      </c>
      <c r="C74" s="8">
        <f t="shared" si="4"/>
        <v>371365.39</v>
      </c>
      <c r="D74" s="32">
        <f t="shared" si="0"/>
        <v>1299.78</v>
      </c>
      <c r="E74" s="32">
        <f t="shared" si="5"/>
        <v>3716.3200000000006</v>
      </c>
      <c r="F74" s="32">
        <f t="shared" si="2"/>
        <v>5016.1000000000004</v>
      </c>
      <c r="G74" s="32">
        <f t="shared" si="1"/>
        <v>367649.07</v>
      </c>
    </row>
    <row r="75" spans="1:7" x14ac:dyDescent="0.35">
      <c r="A75" s="30">
        <f t="shared" si="3"/>
        <v>44896</v>
      </c>
      <c r="B75" s="31">
        <v>60</v>
      </c>
      <c r="C75" s="8">
        <f>G74</f>
        <v>367649.07</v>
      </c>
      <c r="D75" s="32">
        <f>ROUND(C75*$E$12/12,2)</f>
        <v>1286.77</v>
      </c>
      <c r="E75" s="32">
        <f>F75-D75</f>
        <v>3729.3300000000004</v>
      </c>
      <c r="F75" s="32">
        <f t="shared" si="2"/>
        <v>5016.1000000000004</v>
      </c>
      <c r="G75" s="32">
        <f>C75-E75</f>
        <v>363919.74</v>
      </c>
    </row>
    <row r="76" spans="1:7" x14ac:dyDescent="0.35">
      <c r="A76" s="30">
        <f t="shared" si="3"/>
        <v>44927</v>
      </c>
      <c r="B76" s="31">
        <v>61</v>
      </c>
      <c r="C76" s="8">
        <f>G75</f>
        <v>363919.74</v>
      </c>
      <c r="D76" s="32">
        <f>ROUND(C76*$E$12/12,2)</f>
        <v>1273.72</v>
      </c>
      <c r="E76" s="32">
        <f>F76-D76</f>
        <v>3742.38</v>
      </c>
      <c r="F76" s="32">
        <f t="shared" si="2"/>
        <v>5016.1000000000004</v>
      </c>
      <c r="G76" s="32">
        <f>C76-E76</f>
        <v>360177.36</v>
      </c>
    </row>
    <row r="77" spans="1:7" x14ac:dyDescent="0.35">
      <c r="A77" s="30">
        <f t="shared" si="3"/>
        <v>44958</v>
      </c>
      <c r="B77" s="31">
        <v>62</v>
      </c>
      <c r="C77" s="8">
        <f>G76</f>
        <v>360177.36</v>
      </c>
      <c r="D77" s="32">
        <f>ROUND(C77*$E$12/12,2)</f>
        <v>1260.6199999999999</v>
      </c>
      <c r="E77" s="32">
        <f>F77-D77</f>
        <v>3755.4800000000005</v>
      </c>
      <c r="F77" s="32">
        <f t="shared" si="2"/>
        <v>5016.1000000000004</v>
      </c>
      <c r="G77" s="32">
        <f>C77-E77</f>
        <v>356421.88</v>
      </c>
    </row>
    <row r="78" spans="1:7" x14ac:dyDescent="0.35">
      <c r="A78" s="30">
        <f t="shared" si="3"/>
        <v>44986</v>
      </c>
      <c r="B78" s="31">
        <v>63</v>
      </c>
      <c r="C78" s="8">
        <f>G77</f>
        <v>356421.88</v>
      </c>
      <c r="D78" s="32">
        <f>ROUND(C78*$E$12/12,2)</f>
        <v>1247.48</v>
      </c>
      <c r="E78" s="32">
        <f>F78-D78</f>
        <v>3768.6200000000003</v>
      </c>
      <c r="F78" s="32">
        <f t="shared" si="2"/>
        <v>5016.1000000000004</v>
      </c>
      <c r="G78" s="32">
        <f>C78-E78</f>
        <v>352653.26</v>
      </c>
    </row>
    <row r="79" spans="1:7" x14ac:dyDescent="0.35">
      <c r="A79" s="30">
        <f t="shared" si="3"/>
        <v>45017</v>
      </c>
      <c r="B79" s="31">
        <v>64</v>
      </c>
      <c r="C79" s="8">
        <f>G78</f>
        <v>352653.26</v>
      </c>
      <c r="D79" s="32">
        <f>ROUND(C79*$E$12/12,2)</f>
        <v>1234.29</v>
      </c>
      <c r="E79" s="32">
        <f>F79-D79</f>
        <v>3781.8100000000004</v>
      </c>
      <c r="F79" s="32">
        <f t="shared" si="2"/>
        <v>5016.1000000000004</v>
      </c>
      <c r="G79" s="32">
        <f>C79-E79</f>
        <v>348871.45</v>
      </c>
    </row>
    <row r="80" spans="1:7" x14ac:dyDescent="0.35">
      <c r="A80" s="30">
        <f t="shared" si="3"/>
        <v>45047</v>
      </c>
      <c r="B80" s="31">
        <v>65</v>
      </c>
      <c r="C80" s="8">
        <f t="shared" ref="C80:C93" si="6">G79</f>
        <v>348871.45</v>
      </c>
      <c r="D80" s="32">
        <f t="shared" ref="D80:D93" si="7">ROUND(C80*$E$12/12,2)</f>
        <v>1221.05</v>
      </c>
      <c r="E80" s="32">
        <f t="shared" ref="E80:E93" si="8">F80-D80</f>
        <v>3795.05</v>
      </c>
      <c r="F80" s="32">
        <f t="shared" si="2"/>
        <v>5016.1000000000004</v>
      </c>
      <c r="G80" s="32">
        <f t="shared" ref="G80:G93" si="9">C80-E80</f>
        <v>345076.4</v>
      </c>
    </row>
    <row r="81" spans="1:7" x14ac:dyDescent="0.35">
      <c r="A81" s="30">
        <f t="shared" si="3"/>
        <v>45078</v>
      </c>
      <c r="B81" s="31">
        <v>66</v>
      </c>
      <c r="C81" s="8">
        <f t="shared" si="6"/>
        <v>345076.4</v>
      </c>
      <c r="D81" s="32">
        <f t="shared" si="7"/>
        <v>1207.77</v>
      </c>
      <c r="E81" s="32">
        <f t="shared" si="8"/>
        <v>3808.3300000000004</v>
      </c>
      <c r="F81" s="32">
        <f t="shared" si="2"/>
        <v>5016.1000000000004</v>
      </c>
      <c r="G81" s="32">
        <f t="shared" si="9"/>
        <v>341268.07</v>
      </c>
    </row>
    <row r="82" spans="1:7" x14ac:dyDescent="0.35">
      <c r="A82" s="30">
        <f t="shared" si="3"/>
        <v>45108</v>
      </c>
      <c r="B82" s="31">
        <v>67</v>
      </c>
      <c r="C82" s="8">
        <f t="shared" si="6"/>
        <v>341268.07</v>
      </c>
      <c r="D82" s="32">
        <f t="shared" si="7"/>
        <v>1194.44</v>
      </c>
      <c r="E82" s="32">
        <f t="shared" si="8"/>
        <v>3821.6600000000003</v>
      </c>
      <c r="F82" s="32">
        <f t="shared" ref="F82:F135" si="10">F81</f>
        <v>5016.1000000000004</v>
      </c>
      <c r="G82" s="32">
        <f t="shared" si="9"/>
        <v>337446.41000000003</v>
      </c>
    </row>
    <row r="83" spans="1:7" x14ac:dyDescent="0.35">
      <c r="A83" s="30">
        <f t="shared" ref="A83:A135" si="11">EDATE(A82,1)</f>
        <v>45139</v>
      </c>
      <c r="B83" s="31">
        <v>68</v>
      </c>
      <c r="C83" s="8">
        <f t="shared" si="6"/>
        <v>337446.41000000003</v>
      </c>
      <c r="D83" s="32">
        <f t="shared" si="7"/>
        <v>1181.06</v>
      </c>
      <c r="E83" s="32">
        <f t="shared" si="8"/>
        <v>3835.0400000000004</v>
      </c>
      <c r="F83" s="32">
        <f t="shared" si="10"/>
        <v>5016.1000000000004</v>
      </c>
      <c r="G83" s="32">
        <f t="shared" si="9"/>
        <v>333611.37000000005</v>
      </c>
    </row>
    <row r="84" spans="1:7" x14ac:dyDescent="0.35">
      <c r="A84" s="30">
        <f t="shared" si="11"/>
        <v>45170</v>
      </c>
      <c r="B84" s="31">
        <v>69</v>
      </c>
      <c r="C84" s="8">
        <f t="shared" si="6"/>
        <v>333611.37000000005</v>
      </c>
      <c r="D84" s="32">
        <f t="shared" si="7"/>
        <v>1167.6400000000001</v>
      </c>
      <c r="E84" s="32">
        <f t="shared" si="8"/>
        <v>3848.46</v>
      </c>
      <c r="F84" s="32">
        <f t="shared" si="10"/>
        <v>5016.1000000000004</v>
      </c>
      <c r="G84" s="32">
        <f t="shared" si="9"/>
        <v>329762.91000000003</v>
      </c>
    </row>
    <row r="85" spans="1:7" x14ac:dyDescent="0.35">
      <c r="A85" s="30">
        <f t="shared" si="11"/>
        <v>45200</v>
      </c>
      <c r="B85" s="31">
        <v>70</v>
      </c>
      <c r="C85" s="8">
        <f t="shared" si="6"/>
        <v>329762.91000000003</v>
      </c>
      <c r="D85" s="32">
        <f t="shared" si="7"/>
        <v>1154.17</v>
      </c>
      <c r="E85" s="32">
        <f t="shared" si="8"/>
        <v>3861.9300000000003</v>
      </c>
      <c r="F85" s="32">
        <f t="shared" si="10"/>
        <v>5016.1000000000004</v>
      </c>
      <c r="G85" s="32">
        <f t="shared" si="9"/>
        <v>325900.98000000004</v>
      </c>
    </row>
    <row r="86" spans="1:7" x14ac:dyDescent="0.35">
      <c r="A86" s="30">
        <f t="shared" si="11"/>
        <v>45231</v>
      </c>
      <c r="B86" s="31">
        <v>71</v>
      </c>
      <c r="C86" s="8">
        <f t="shared" si="6"/>
        <v>325900.98000000004</v>
      </c>
      <c r="D86" s="32">
        <f t="shared" si="7"/>
        <v>1140.6500000000001</v>
      </c>
      <c r="E86" s="32">
        <f t="shared" si="8"/>
        <v>3875.4500000000003</v>
      </c>
      <c r="F86" s="32">
        <f t="shared" si="10"/>
        <v>5016.1000000000004</v>
      </c>
      <c r="G86" s="32">
        <f t="shared" si="9"/>
        <v>322025.53000000003</v>
      </c>
    </row>
    <row r="87" spans="1:7" x14ac:dyDescent="0.35">
      <c r="A87" s="30">
        <f t="shared" si="11"/>
        <v>45261</v>
      </c>
      <c r="B87" s="31">
        <v>72</v>
      </c>
      <c r="C87" s="8">
        <f t="shared" si="6"/>
        <v>322025.53000000003</v>
      </c>
      <c r="D87" s="32">
        <f t="shared" si="7"/>
        <v>1127.0899999999999</v>
      </c>
      <c r="E87" s="32">
        <f t="shared" si="8"/>
        <v>3889.01</v>
      </c>
      <c r="F87" s="32">
        <f t="shared" si="10"/>
        <v>5016.1000000000004</v>
      </c>
      <c r="G87" s="32">
        <f t="shared" si="9"/>
        <v>318136.52</v>
      </c>
    </row>
    <row r="88" spans="1:7" x14ac:dyDescent="0.35">
      <c r="A88" s="30">
        <f t="shared" si="11"/>
        <v>45292</v>
      </c>
      <c r="B88" s="31">
        <v>73</v>
      </c>
      <c r="C88" s="8">
        <f t="shared" si="6"/>
        <v>318136.52</v>
      </c>
      <c r="D88" s="32">
        <f t="shared" si="7"/>
        <v>1113.48</v>
      </c>
      <c r="E88" s="32">
        <f t="shared" si="8"/>
        <v>3902.6200000000003</v>
      </c>
      <c r="F88" s="32">
        <f t="shared" si="10"/>
        <v>5016.1000000000004</v>
      </c>
      <c r="G88" s="32">
        <f t="shared" si="9"/>
        <v>314233.90000000002</v>
      </c>
    </row>
    <row r="89" spans="1:7" x14ac:dyDescent="0.35">
      <c r="A89" s="30">
        <f t="shared" si="11"/>
        <v>45323</v>
      </c>
      <c r="B89" s="31">
        <v>74</v>
      </c>
      <c r="C89" s="8">
        <f t="shared" si="6"/>
        <v>314233.90000000002</v>
      </c>
      <c r="D89" s="32">
        <f t="shared" si="7"/>
        <v>1099.82</v>
      </c>
      <c r="E89" s="32">
        <f t="shared" si="8"/>
        <v>3916.2800000000007</v>
      </c>
      <c r="F89" s="32">
        <f t="shared" si="10"/>
        <v>5016.1000000000004</v>
      </c>
      <c r="G89" s="32">
        <f t="shared" si="9"/>
        <v>310317.62</v>
      </c>
    </row>
    <row r="90" spans="1:7" x14ac:dyDescent="0.35">
      <c r="A90" s="30">
        <f t="shared" si="11"/>
        <v>45352</v>
      </c>
      <c r="B90" s="31">
        <v>75</v>
      </c>
      <c r="C90" s="8">
        <f t="shared" si="6"/>
        <v>310317.62</v>
      </c>
      <c r="D90" s="32">
        <f t="shared" si="7"/>
        <v>1086.1099999999999</v>
      </c>
      <c r="E90" s="32">
        <f t="shared" si="8"/>
        <v>3929.9900000000007</v>
      </c>
      <c r="F90" s="32">
        <f t="shared" si="10"/>
        <v>5016.1000000000004</v>
      </c>
      <c r="G90" s="32">
        <f t="shared" si="9"/>
        <v>306387.63</v>
      </c>
    </row>
    <row r="91" spans="1:7" x14ac:dyDescent="0.35">
      <c r="A91" s="30">
        <f t="shared" si="11"/>
        <v>45383</v>
      </c>
      <c r="B91" s="31">
        <v>76</v>
      </c>
      <c r="C91" s="8">
        <f t="shared" si="6"/>
        <v>306387.63</v>
      </c>
      <c r="D91" s="32">
        <f t="shared" si="7"/>
        <v>1072.3599999999999</v>
      </c>
      <c r="E91" s="32">
        <f t="shared" si="8"/>
        <v>3943.7400000000007</v>
      </c>
      <c r="F91" s="32">
        <f t="shared" si="10"/>
        <v>5016.1000000000004</v>
      </c>
      <c r="G91" s="32">
        <f t="shared" si="9"/>
        <v>302443.89</v>
      </c>
    </row>
    <row r="92" spans="1:7" x14ac:dyDescent="0.35">
      <c r="A92" s="30">
        <f t="shared" si="11"/>
        <v>45413</v>
      </c>
      <c r="B92" s="31">
        <v>77</v>
      </c>
      <c r="C92" s="8">
        <f t="shared" si="6"/>
        <v>302443.89</v>
      </c>
      <c r="D92" s="32">
        <f t="shared" si="7"/>
        <v>1058.55</v>
      </c>
      <c r="E92" s="32">
        <f t="shared" si="8"/>
        <v>3957.55</v>
      </c>
      <c r="F92" s="32">
        <f t="shared" si="10"/>
        <v>5016.1000000000004</v>
      </c>
      <c r="G92" s="32">
        <f t="shared" si="9"/>
        <v>298486.34000000003</v>
      </c>
    </row>
    <row r="93" spans="1:7" x14ac:dyDescent="0.35">
      <c r="A93" s="30">
        <f t="shared" si="11"/>
        <v>45444</v>
      </c>
      <c r="B93" s="31">
        <v>78</v>
      </c>
      <c r="C93" s="8">
        <f t="shared" si="6"/>
        <v>298486.34000000003</v>
      </c>
      <c r="D93" s="32">
        <f t="shared" si="7"/>
        <v>1044.7</v>
      </c>
      <c r="E93" s="32">
        <f t="shared" si="8"/>
        <v>3971.4000000000005</v>
      </c>
      <c r="F93" s="32">
        <f t="shared" si="10"/>
        <v>5016.1000000000004</v>
      </c>
      <c r="G93" s="32">
        <f t="shared" si="9"/>
        <v>294514.94</v>
      </c>
    </row>
    <row r="94" spans="1:7" x14ac:dyDescent="0.35">
      <c r="A94" s="30">
        <f t="shared" si="11"/>
        <v>45474</v>
      </c>
      <c r="B94" s="31">
        <v>79</v>
      </c>
      <c r="C94" s="8">
        <f t="shared" ref="C94:C135" si="12">G93</f>
        <v>294514.94</v>
      </c>
      <c r="D94" s="32">
        <f t="shared" ref="D94:D135" si="13">ROUND(C94*$E$12/12,2)</f>
        <v>1030.8</v>
      </c>
      <c r="E94" s="32">
        <f t="shared" ref="E94:E135" si="14">F94-D94</f>
        <v>3985.3</v>
      </c>
      <c r="F94" s="32">
        <f t="shared" si="10"/>
        <v>5016.1000000000004</v>
      </c>
      <c r="G94" s="32">
        <f t="shared" ref="G94:G135" si="15">C94-E94</f>
        <v>290529.64</v>
      </c>
    </row>
    <row r="95" spans="1:7" x14ac:dyDescent="0.35">
      <c r="A95" s="30">
        <f t="shared" si="11"/>
        <v>45505</v>
      </c>
      <c r="B95" s="31">
        <v>80</v>
      </c>
      <c r="C95" s="8">
        <f t="shared" si="12"/>
        <v>290529.64</v>
      </c>
      <c r="D95" s="32">
        <f t="shared" si="13"/>
        <v>1016.85</v>
      </c>
      <c r="E95" s="32">
        <f t="shared" si="14"/>
        <v>3999.2500000000005</v>
      </c>
      <c r="F95" s="32">
        <f t="shared" si="10"/>
        <v>5016.1000000000004</v>
      </c>
      <c r="G95" s="32">
        <f t="shared" si="15"/>
        <v>286530.39</v>
      </c>
    </row>
    <row r="96" spans="1:7" x14ac:dyDescent="0.35">
      <c r="A96" s="30">
        <f t="shared" si="11"/>
        <v>45536</v>
      </c>
      <c r="B96" s="31">
        <v>81</v>
      </c>
      <c r="C96" s="8">
        <f t="shared" si="12"/>
        <v>286530.39</v>
      </c>
      <c r="D96" s="32">
        <f t="shared" si="13"/>
        <v>1002.86</v>
      </c>
      <c r="E96" s="32">
        <f t="shared" si="14"/>
        <v>4013.2400000000002</v>
      </c>
      <c r="F96" s="32">
        <f t="shared" si="10"/>
        <v>5016.1000000000004</v>
      </c>
      <c r="G96" s="32">
        <f t="shared" si="15"/>
        <v>282517.15000000002</v>
      </c>
    </row>
    <row r="97" spans="1:7" x14ac:dyDescent="0.35">
      <c r="A97" s="30">
        <f t="shared" si="11"/>
        <v>45566</v>
      </c>
      <c r="B97" s="31">
        <v>82</v>
      </c>
      <c r="C97" s="8">
        <f t="shared" si="12"/>
        <v>282517.15000000002</v>
      </c>
      <c r="D97" s="32">
        <f t="shared" si="13"/>
        <v>988.81</v>
      </c>
      <c r="E97" s="32">
        <f t="shared" si="14"/>
        <v>4027.2900000000004</v>
      </c>
      <c r="F97" s="32">
        <f t="shared" si="10"/>
        <v>5016.1000000000004</v>
      </c>
      <c r="G97" s="32">
        <f t="shared" si="15"/>
        <v>278489.86000000004</v>
      </c>
    </row>
    <row r="98" spans="1:7" x14ac:dyDescent="0.35">
      <c r="A98" s="30">
        <f t="shared" si="11"/>
        <v>45597</v>
      </c>
      <c r="B98" s="31">
        <v>83</v>
      </c>
      <c r="C98" s="8">
        <f t="shared" si="12"/>
        <v>278489.86000000004</v>
      </c>
      <c r="D98" s="32">
        <f t="shared" si="13"/>
        <v>974.71</v>
      </c>
      <c r="E98" s="32">
        <f t="shared" si="14"/>
        <v>4041.3900000000003</v>
      </c>
      <c r="F98" s="32">
        <f t="shared" si="10"/>
        <v>5016.1000000000004</v>
      </c>
      <c r="G98" s="32">
        <f t="shared" si="15"/>
        <v>274448.47000000003</v>
      </c>
    </row>
    <row r="99" spans="1:7" x14ac:dyDescent="0.35">
      <c r="A99" s="30">
        <f t="shared" si="11"/>
        <v>45627</v>
      </c>
      <c r="B99" s="31">
        <v>84</v>
      </c>
      <c r="C99" s="8">
        <f t="shared" si="12"/>
        <v>274448.47000000003</v>
      </c>
      <c r="D99" s="32">
        <f t="shared" si="13"/>
        <v>960.57</v>
      </c>
      <c r="E99" s="32">
        <f t="shared" si="14"/>
        <v>4055.53</v>
      </c>
      <c r="F99" s="32">
        <f t="shared" si="10"/>
        <v>5016.1000000000004</v>
      </c>
      <c r="G99" s="32">
        <f t="shared" si="15"/>
        <v>270392.94</v>
      </c>
    </row>
    <row r="100" spans="1:7" x14ac:dyDescent="0.35">
      <c r="A100" s="30">
        <f t="shared" si="11"/>
        <v>45658</v>
      </c>
      <c r="B100" s="31">
        <v>85</v>
      </c>
      <c r="C100" s="8">
        <f t="shared" si="12"/>
        <v>270392.94</v>
      </c>
      <c r="D100" s="32">
        <f t="shared" si="13"/>
        <v>946.38</v>
      </c>
      <c r="E100" s="32">
        <f t="shared" si="14"/>
        <v>4069.7200000000003</v>
      </c>
      <c r="F100" s="32">
        <f t="shared" si="10"/>
        <v>5016.1000000000004</v>
      </c>
      <c r="G100" s="32">
        <f t="shared" si="15"/>
        <v>266323.22000000003</v>
      </c>
    </row>
    <row r="101" spans="1:7" x14ac:dyDescent="0.35">
      <c r="A101" s="30">
        <f t="shared" si="11"/>
        <v>45689</v>
      </c>
      <c r="B101" s="31">
        <v>86</v>
      </c>
      <c r="C101" s="8">
        <f t="shared" si="12"/>
        <v>266323.22000000003</v>
      </c>
      <c r="D101" s="32">
        <f t="shared" si="13"/>
        <v>932.13</v>
      </c>
      <c r="E101" s="32">
        <f t="shared" si="14"/>
        <v>4083.9700000000003</v>
      </c>
      <c r="F101" s="32">
        <f t="shared" si="10"/>
        <v>5016.1000000000004</v>
      </c>
      <c r="G101" s="32">
        <f t="shared" si="15"/>
        <v>262239.25000000006</v>
      </c>
    </row>
    <row r="102" spans="1:7" x14ac:dyDescent="0.35">
      <c r="A102" s="30">
        <f t="shared" si="11"/>
        <v>45717</v>
      </c>
      <c r="B102" s="31">
        <v>87</v>
      </c>
      <c r="C102" s="8">
        <f t="shared" si="12"/>
        <v>262239.25000000006</v>
      </c>
      <c r="D102" s="32">
        <f t="shared" si="13"/>
        <v>917.84</v>
      </c>
      <c r="E102" s="32">
        <f t="shared" si="14"/>
        <v>4098.26</v>
      </c>
      <c r="F102" s="32">
        <f t="shared" si="10"/>
        <v>5016.1000000000004</v>
      </c>
      <c r="G102" s="32">
        <f t="shared" si="15"/>
        <v>258140.99000000005</v>
      </c>
    </row>
    <row r="103" spans="1:7" x14ac:dyDescent="0.35">
      <c r="A103" s="30">
        <f t="shared" si="11"/>
        <v>45748</v>
      </c>
      <c r="B103" s="31">
        <v>88</v>
      </c>
      <c r="C103" s="8">
        <f t="shared" si="12"/>
        <v>258140.99000000005</v>
      </c>
      <c r="D103" s="32">
        <f t="shared" si="13"/>
        <v>903.49</v>
      </c>
      <c r="E103" s="32">
        <f t="shared" si="14"/>
        <v>4112.6100000000006</v>
      </c>
      <c r="F103" s="32">
        <f t="shared" si="10"/>
        <v>5016.1000000000004</v>
      </c>
      <c r="G103" s="32">
        <f t="shared" si="15"/>
        <v>254028.38000000006</v>
      </c>
    </row>
    <row r="104" spans="1:7" x14ac:dyDescent="0.35">
      <c r="A104" s="30">
        <f t="shared" si="11"/>
        <v>45778</v>
      </c>
      <c r="B104" s="31">
        <v>89</v>
      </c>
      <c r="C104" s="8">
        <f t="shared" si="12"/>
        <v>254028.38000000006</v>
      </c>
      <c r="D104" s="32">
        <f t="shared" si="13"/>
        <v>889.1</v>
      </c>
      <c r="E104" s="32">
        <f t="shared" si="14"/>
        <v>4127</v>
      </c>
      <c r="F104" s="32">
        <f t="shared" si="10"/>
        <v>5016.1000000000004</v>
      </c>
      <c r="G104" s="32">
        <f t="shared" si="15"/>
        <v>249901.38000000006</v>
      </c>
    </row>
    <row r="105" spans="1:7" x14ac:dyDescent="0.35">
      <c r="A105" s="30">
        <f t="shared" si="11"/>
        <v>45809</v>
      </c>
      <c r="B105" s="31">
        <v>90</v>
      </c>
      <c r="C105" s="8">
        <f t="shared" si="12"/>
        <v>249901.38000000006</v>
      </c>
      <c r="D105" s="32">
        <f t="shared" si="13"/>
        <v>874.65</v>
      </c>
      <c r="E105" s="32">
        <f t="shared" si="14"/>
        <v>4141.4500000000007</v>
      </c>
      <c r="F105" s="32">
        <f t="shared" si="10"/>
        <v>5016.1000000000004</v>
      </c>
      <c r="G105" s="32">
        <f t="shared" si="15"/>
        <v>245759.93000000005</v>
      </c>
    </row>
    <row r="106" spans="1:7" x14ac:dyDescent="0.35">
      <c r="A106" s="30">
        <f t="shared" si="11"/>
        <v>45839</v>
      </c>
      <c r="B106" s="31">
        <v>91</v>
      </c>
      <c r="C106" s="8">
        <f t="shared" si="12"/>
        <v>245759.93000000005</v>
      </c>
      <c r="D106" s="32">
        <f t="shared" si="13"/>
        <v>860.16</v>
      </c>
      <c r="E106" s="32">
        <f t="shared" si="14"/>
        <v>4155.9400000000005</v>
      </c>
      <c r="F106" s="32">
        <f t="shared" si="10"/>
        <v>5016.1000000000004</v>
      </c>
      <c r="G106" s="32">
        <f t="shared" si="15"/>
        <v>241603.99000000005</v>
      </c>
    </row>
    <row r="107" spans="1:7" x14ac:dyDescent="0.35">
      <c r="A107" s="30">
        <f t="shared" si="11"/>
        <v>45870</v>
      </c>
      <c r="B107" s="31">
        <v>92</v>
      </c>
      <c r="C107" s="8">
        <f t="shared" si="12"/>
        <v>241603.99000000005</v>
      </c>
      <c r="D107" s="32">
        <f t="shared" si="13"/>
        <v>845.61</v>
      </c>
      <c r="E107" s="32">
        <f t="shared" si="14"/>
        <v>4170.4900000000007</v>
      </c>
      <c r="F107" s="32">
        <f t="shared" si="10"/>
        <v>5016.1000000000004</v>
      </c>
      <c r="G107" s="32">
        <f t="shared" si="15"/>
        <v>237433.50000000006</v>
      </c>
    </row>
    <row r="108" spans="1:7" x14ac:dyDescent="0.35">
      <c r="A108" s="30">
        <f t="shared" si="11"/>
        <v>45901</v>
      </c>
      <c r="B108" s="31">
        <v>93</v>
      </c>
      <c r="C108" s="8">
        <f t="shared" si="12"/>
        <v>237433.50000000006</v>
      </c>
      <c r="D108" s="32">
        <f t="shared" si="13"/>
        <v>831.02</v>
      </c>
      <c r="E108" s="32">
        <f t="shared" si="14"/>
        <v>4185.08</v>
      </c>
      <c r="F108" s="32">
        <f t="shared" si="10"/>
        <v>5016.1000000000004</v>
      </c>
      <c r="G108" s="32">
        <f t="shared" si="15"/>
        <v>233248.42000000007</v>
      </c>
    </row>
    <row r="109" spans="1:7" x14ac:dyDescent="0.35">
      <c r="A109" s="30">
        <f t="shared" si="11"/>
        <v>45931</v>
      </c>
      <c r="B109" s="31">
        <v>94</v>
      </c>
      <c r="C109" s="8">
        <f t="shared" si="12"/>
        <v>233248.42000000007</v>
      </c>
      <c r="D109" s="32">
        <f t="shared" si="13"/>
        <v>816.37</v>
      </c>
      <c r="E109" s="32">
        <f t="shared" si="14"/>
        <v>4199.7300000000005</v>
      </c>
      <c r="F109" s="32">
        <f t="shared" si="10"/>
        <v>5016.1000000000004</v>
      </c>
      <c r="G109" s="32">
        <f t="shared" si="15"/>
        <v>229048.69000000006</v>
      </c>
    </row>
    <row r="110" spans="1:7" x14ac:dyDescent="0.35">
      <c r="A110" s="30">
        <f t="shared" si="11"/>
        <v>45962</v>
      </c>
      <c r="B110" s="31">
        <v>95</v>
      </c>
      <c r="C110" s="8">
        <f t="shared" si="12"/>
        <v>229048.69000000006</v>
      </c>
      <c r="D110" s="32">
        <f t="shared" si="13"/>
        <v>801.67</v>
      </c>
      <c r="E110" s="32">
        <f t="shared" si="14"/>
        <v>4214.43</v>
      </c>
      <c r="F110" s="32">
        <f t="shared" si="10"/>
        <v>5016.1000000000004</v>
      </c>
      <c r="G110" s="32">
        <f t="shared" si="15"/>
        <v>224834.26000000007</v>
      </c>
    </row>
    <row r="111" spans="1:7" x14ac:dyDescent="0.35">
      <c r="A111" s="30">
        <f t="shared" si="11"/>
        <v>45992</v>
      </c>
      <c r="B111" s="31">
        <v>96</v>
      </c>
      <c r="C111" s="8">
        <f t="shared" si="12"/>
        <v>224834.26000000007</v>
      </c>
      <c r="D111" s="32">
        <f t="shared" si="13"/>
        <v>786.92</v>
      </c>
      <c r="E111" s="32">
        <f t="shared" si="14"/>
        <v>4229.18</v>
      </c>
      <c r="F111" s="32">
        <f t="shared" si="10"/>
        <v>5016.1000000000004</v>
      </c>
      <c r="G111" s="32">
        <f t="shared" si="15"/>
        <v>220605.08000000007</v>
      </c>
    </row>
    <row r="112" spans="1:7" x14ac:dyDescent="0.35">
      <c r="A112" s="30">
        <f t="shared" si="11"/>
        <v>46023</v>
      </c>
      <c r="B112" s="31">
        <v>97</v>
      </c>
      <c r="C112" s="8">
        <f t="shared" si="12"/>
        <v>220605.08000000007</v>
      </c>
      <c r="D112" s="32">
        <f t="shared" si="13"/>
        <v>772.12</v>
      </c>
      <c r="E112" s="32">
        <f t="shared" si="14"/>
        <v>4243.9800000000005</v>
      </c>
      <c r="F112" s="32">
        <f t="shared" si="10"/>
        <v>5016.1000000000004</v>
      </c>
      <c r="G112" s="32">
        <f t="shared" si="15"/>
        <v>216361.10000000006</v>
      </c>
    </row>
    <row r="113" spans="1:7" x14ac:dyDescent="0.35">
      <c r="A113" s="30">
        <f t="shared" si="11"/>
        <v>46054</v>
      </c>
      <c r="B113" s="31">
        <v>98</v>
      </c>
      <c r="C113" s="8">
        <f t="shared" si="12"/>
        <v>216361.10000000006</v>
      </c>
      <c r="D113" s="32">
        <f t="shared" si="13"/>
        <v>757.26</v>
      </c>
      <c r="E113" s="32">
        <f t="shared" si="14"/>
        <v>4258.84</v>
      </c>
      <c r="F113" s="32">
        <f t="shared" si="10"/>
        <v>5016.1000000000004</v>
      </c>
      <c r="G113" s="32">
        <f t="shared" si="15"/>
        <v>212102.26000000007</v>
      </c>
    </row>
    <row r="114" spans="1:7" x14ac:dyDescent="0.35">
      <c r="A114" s="30">
        <f t="shared" si="11"/>
        <v>46082</v>
      </c>
      <c r="B114" s="31">
        <v>99</v>
      </c>
      <c r="C114" s="8">
        <f t="shared" si="12"/>
        <v>212102.26000000007</v>
      </c>
      <c r="D114" s="32">
        <f t="shared" si="13"/>
        <v>742.36</v>
      </c>
      <c r="E114" s="32">
        <f t="shared" si="14"/>
        <v>4273.7400000000007</v>
      </c>
      <c r="F114" s="32">
        <f t="shared" si="10"/>
        <v>5016.1000000000004</v>
      </c>
      <c r="G114" s="32">
        <f t="shared" si="15"/>
        <v>207828.52000000008</v>
      </c>
    </row>
    <row r="115" spans="1:7" x14ac:dyDescent="0.35">
      <c r="A115" s="30">
        <f t="shared" si="11"/>
        <v>46113</v>
      </c>
      <c r="B115" s="31">
        <v>100</v>
      </c>
      <c r="C115" s="8">
        <f t="shared" si="12"/>
        <v>207828.52000000008</v>
      </c>
      <c r="D115" s="32">
        <f t="shared" si="13"/>
        <v>727.4</v>
      </c>
      <c r="E115" s="32">
        <f t="shared" si="14"/>
        <v>4288.7000000000007</v>
      </c>
      <c r="F115" s="32">
        <f t="shared" si="10"/>
        <v>5016.1000000000004</v>
      </c>
      <c r="G115" s="32">
        <f t="shared" si="15"/>
        <v>203539.82000000007</v>
      </c>
    </row>
    <row r="116" spans="1:7" x14ac:dyDescent="0.35">
      <c r="A116" s="30">
        <f t="shared" si="11"/>
        <v>46143</v>
      </c>
      <c r="B116" s="31">
        <v>101</v>
      </c>
      <c r="C116" s="8">
        <f t="shared" si="12"/>
        <v>203539.82000000007</v>
      </c>
      <c r="D116" s="32">
        <f t="shared" si="13"/>
        <v>712.39</v>
      </c>
      <c r="E116" s="32">
        <f t="shared" si="14"/>
        <v>4303.71</v>
      </c>
      <c r="F116" s="32">
        <f t="shared" si="10"/>
        <v>5016.1000000000004</v>
      </c>
      <c r="G116" s="32">
        <f t="shared" si="15"/>
        <v>199236.11000000007</v>
      </c>
    </row>
    <row r="117" spans="1:7" x14ac:dyDescent="0.35">
      <c r="A117" s="30">
        <f t="shared" si="11"/>
        <v>46174</v>
      </c>
      <c r="B117" s="31">
        <v>102</v>
      </c>
      <c r="C117" s="8">
        <f t="shared" si="12"/>
        <v>199236.11000000007</v>
      </c>
      <c r="D117" s="32">
        <f t="shared" si="13"/>
        <v>697.33</v>
      </c>
      <c r="E117" s="32">
        <f t="shared" si="14"/>
        <v>4318.7700000000004</v>
      </c>
      <c r="F117" s="32">
        <f t="shared" si="10"/>
        <v>5016.1000000000004</v>
      </c>
      <c r="G117" s="32">
        <f t="shared" si="15"/>
        <v>194917.34000000008</v>
      </c>
    </row>
    <row r="118" spans="1:7" x14ac:dyDescent="0.35">
      <c r="A118" s="30">
        <f t="shared" si="11"/>
        <v>46204</v>
      </c>
      <c r="B118" s="31">
        <v>103</v>
      </c>
      <c r="C118" s="8">
        <f t="shared" si="12"/>
        <v>194917.34000000008</v>
      </c>
      <c r="D118" s="32">
        <f t="shared" si="13"/>
        <v>682.21</v>
      </c>
      <c r="E118" s="32">
        <f t="shared" si="14"/>
        <v>4333.8900000000003</v>
      </c>
      <c r="F118" s="32">
        <f t="shared" si="10"/>
        <v>5016.1000000000004</v>
      </c>
      <c r="G118" s="32">
        <f t="shared" si="15"/>
        <v>190583.45000000007</v>
      </c>
    </row>
    <row r="119" spans="1:7" x14ac:dyDescent="0.35">
      <c r="A119" s="30">
        <f t="shared" si="11"/>
        <v>46235</v>
      </c>
      <c r="B119" s="31">
        <v>104</v>
      </c>
      <c r="C119" s="8">
        <f t="shared" si="12"/>
        <v>190583.45000000007</v>
      </c>
      <c r="D119" s="32">
        <f t="shared" si="13"/>
        <v>667.04</v>
      </c>
      <c r="E119" s="32">
        <f t="shared" si="14"/>
        <v>4349.0600000000004</v>
      </c>
      <c r="F119" s="32">
        <f t="shared" si="10"/>
        <v>5016.1000000000004</v>
      </c>
      <c r="G119" s="32">
        <f t="shared" si="15"/>
        <v>186234.39000000007</v>
      </c>
    </row>
    <row r="120" spans="1:7" x14ac:dyDescent="0.35">
      <c r="A120" s="30">
        <f t="shared" si="11"/>
        <v>46266</v>
      </c>
      <c r="B120" s="31">
        <v>105</v>
      </c>
      <c r="C120" s="8">
        <f t="shared" si="12"/>
        <v>186234.39000000007</v>
      </c>
      <c r="D120" s="32">
        <f t="shared" si="13"/>
        <v>651.82000000000005</v>
      </c>
      <c r="E120" s="32">
        <f t="shared" si="14"/>
        <v>4364.2800000000007</v>
      </c>
      <c r="F120" s="32">
        <f t="shared" si="10"/>
        <v>5016.1000000000004</v>
      </c>
      <c r="G120" s="32">
        <f t="shared" si="15"/>
        <v>181870.11000000007</v>
      </c>
    </row>
    <row r="121" spans="1:7" x14ac:dyDescent="0.35">
      <c r="A121" s="30">
        <f t="shared" si="11"/>
        <v>46296</v>
      </c>
      <c r="B121" s="31">
        <v>106</v>
      </c>
      <c r="C121" s="8">
        <f t="shared" si="12"/>
        <v>181870.11000000007</v>
      </c>
      <c r="D121" s="32">
        <f t="shared" si="13"/>
        <v>636.54999999999995</v>
      </c>
      <c r="E121" s="32">
        <f t="shared" si="14"/>
        <v>4379.55</v>
      </c>
      <c r="F121" s="32">
        <f t="shared" si="10"/>
        <v>5016.1000000000004</v>
      </c>
      <c r="G121" s="32">
        <f t="shared" si="15"/>
        <v>177490.56000000008</v>
      </c>
    </row>
    <row r="122" spans="1:7" x14ac:dyDescent="0.35">
      <c r="A122" s="30">
        <f t="shared" si="11"/>
        <v>46327</v>
      </c>
      <c r="B122" s="31">
        <v>107</v>
      </c>
      <c r="C122" s="8">
        <f t="shared" si="12"/>
        <v>177490.56000000008</v>
      </c>
      <c r="D122" s="32">
        <f t="shared" si="13"/>
        <v>621.22</v>
      </c>
      <c r="E122" s="32">
        <f t="shared" si="14"/>
        <v>4394.88</v>
      </c>
      <c r="F122" s="32">
        <f t="shared" si="10"/>
        <v>5016.1000000000004</v>
      </c>
      <c r="G122" s="32">
        <f t="shared" si="15"/>
        <v>173095.68000000008</v>
      </c>
    </row>
    <row r="123" spans="1:7" x14ac:dyDescent="0.35">
      <c r="A123" s="30">
        <f t="shared" si="11"/>
        <v>46357</v>
      </c>
      <c r="B123" s="31">
        <v>108</v>
      </c>
      <c r="C123" s="8">
        <f t="shared" si="12"/>
        <v>173095.68000000008</v>
      </c>
      <c r="D123" s="32">
        <f t="shared" si="13"/>
        <v>605.83000000000004</v>
      </c>
      <c r="E123" s="32">
        <f t="shared" si="14"/>
        <v>4410.2700000000004</v>
      </c>
      <c r="F123" s="32">
        <f t="shared" si="10"/>
        <v>5016.1000000000004</v>
      </c>
      <c r="G123" s="32">
        <f t="shared" si="15"/>
        <v>168685.41000000009</v>
      </c>
    </row>
    <row r="124" spans="1:7" x14ac:dyDescent="0.35">
      <c r="A124" s="30">
        <f t="shared" si="11"/>
        <v>46388</v>
      </c>
      <c r="B124" s="31">
        <v>109</v>
      </c>
      <c r="C124" s="8">
        <f t="shared" si="12"/>
        <v>168685.41000000009</v>
      </c>
      <c r="D124" s="32">
        <f t="shared" si="13"/>
        <v>590.4</v>
      </c>
      <c r="E124" s="32">
        <f t="shared" si="14"/>
        <v>4425.7000000000007</v>
      </c>
      <c r="F124" s="32">
        <f t="shared" si="10"/>
        <v>5016.1000000000004</v>
      </c>
      <c r="G124" s="32">
        <f t="shared" si="15"/>
        <v>164259.71000000008</v>
      </c>
    </row>
    <row r="125" spans="1:7" x14ac:dyDescent="0.35">
      <c r="A125" s="30">
        <f t="shared" si="11"/>
        <v>46419</v>
      </c>
      <c r="B125" s="31">
        <v>110</v>
      </c>
      <c r="C125" s="8">
        <f t="shared" si="12"/>
        <v>164259.71000000008</v>
      </c>
      <c r="D125" s="32">
        <f t="shared" si="13"/>
        <v>574.91</v>
      </c>
      <c r="E125" s="32">
        <f t="shared" si="14"/>
        <v>4441.1900000000005</v>
      </c>
      <c r="F125" s="32">
        <f t="shared" si="10"/>
        <v>5016.1000000000004</v>
      </c>
      <c r="G125" s="32">
        <f t="shared" si="15"/>
        <v>159818.52000000008</v>
      </c>
    </row>
    <row r="126" spans="1:7" x14ac:dyDescent="0.35">
      <c r="A126" s="30">
        <f t="shared" si="11"/>
        <v>46447</v>
      </c>
      <c r="B126" s="31">
        <v>111</v>
      </c>
      <c r="C126" s="8">
        <f t="shared" si="12"/>
        <v>159818.52000000008</v>
      </c>
      <c r="D126" s="32">
        <f t="shared" si="13"/>
        <v>559.36</v>
      </c>
      <c r="E126" s="32">
        <f t="shared" si="14"/>
        <v>4456.7400000000007</v>
      </c>
      <c r="F126" s="32">
        <f t="shared" si="10"/>
        <v>5016.1000000000004</v>
      </c>
      <c r="G126" s="32">
        <f t="shared" si="15"/>
        <v>155361.78000000009</v>
      </c>
    </row>
    <row r="127" spans="1:7" x14ac:dyDescent="0.35">
      <c r="A127" s="30">
        <f t="shared" si="11"/>
        <v>46478</v>
      </c>
      <c r="B127" s="31">
        <v>112</v>
      </c>
      <c r="C127" s="8">
        <f t="shared" si="12"/>
        <v>155361.78000000009</v>
      </c>
      <c r="D127" s="32">
        <f t="shared" si="13"/>
        <v>543.77</v>
      </c>
      <c r="E127" s="32">
        <f t="shared" si="14"/>
        <v>4472.33</v>
      </c>
      <c r="F127" s="32">
        <f t="shared" si="10"/>
        <v>5016.1000000000004</v>
      </c>
      <c r="G127" s="32">
        <f t="shared" si="15"/>
        <v>150889.4500000001</v>
      </c>
    </row>
    <row r="128" spans="1:7" x14ac:dyDescent="0.35">
      <c r="A128" s="30">
        <f t="shared" si="11"/>
        <v>46508</v>
      </c>
      <c r="B128" s="31">
        <v>113</v>
      </c>
      <c r="C128" s="8">
        <f t="shared" si="12"/>
        <v>150889.4500000001</v>
      </c>
      <c r="D128" s="32">
        <f t="shared" si="13"/>
        <v>528.11</v>
      </c>
      <c r="E128" s="32">
        <f t="shared" si="14"/>
        <v>4487.9900000000007</v>
      </c>
      <c r="F128" s="32">
        <f t="shared" si="10"/>
        <v>5016.1000000000004</v>
      </c>
      <c r="G128" s="32">
        <f t="shared" si="15"/>
        <v>146401.46000000011</v>
      </c>
    </row>
    <row r="129" spans="1:7" x14ac:dyDescent="0.35">
      <c r="A129" s="30">
        <f t="shared" si="11"/>
        <v>46539</v>
      </c>
      <c r="B129" s="31">
        <v>114</v>
      </c>
      <c r="C129" s="8">
        <f t="shared" si="12"/>
        <v>146401.46000000011</v>
      </c>
      <c r="D129" s="32">
        <f t="shared" si="13"/>
        <v>512.41</v>
      </c>
      <c r="E129" s="32">
        <f t="shared" si="14"/>
        <v>4503.6900000000005</v>
      </c>
      <c r="F129" s="32">
        <f t="shared" si="10"/>
        <v>5016.1000000000004</v>
      </c>
      <c r="G129" s="32">
        <f t="shared" si="15"/>
        <v>141897.77000000011</v>
      </c>
    </row>
    <row r="130" spans="1:7" x14ac:dyDescent="0.35">
      <c r="A130" s="30">
        <f t="shared" si="11"/>
        <v>46569</v>
      </c>
      <c r="B130" s="31">
        <v>115</v>
      </c>
      <c r="C130" s="8">
        <f t="shared" si="12"/>
        <v>141897.77000000011</v>
      </c>
      <c r="D130" s="32">
        <f t="shared" si="13"/>
        <v>496.64</v>
      </c>
      <c r="E130" s="32">
        <f t="shared" si="14"/>
        <v>4519.46</v>
      </c>
      <c r="F130" s="32">
        <f t="shared" si="10"/>
        <v>5016.1000000000004</v>
      </c>
      <c r="G130" s="32">
        <f t="shared" si="15"/>
        <v>137378.31000000011</v>
      </c>
    </row>
    <row r="131" spans="1:7" x14ac:dyDescent="0.35">
      <c r="A131" s="30">
        <f t="shared" si="11"/>
        <v>46600</v>
      </c>
      <c r="B131" s="31">
        <v>116</v>
      </c>
      <c r="C131" s="8">
        <f t="shared" si="12"/>
        <v>137378.31000000011</v>
      </c>
      <c r="D131" s="32">
        <f t="shared" si="13"/>
        <v>480.82</v>
      </c>
      <c r="E131" s="32">
        <f t="shared" si="14"/>
        <v>4535.2800000000007</v>
      </c>
      <c r="F131" s="32">
        <f t="shared" si="10"/>
        <v>5016.1000000000004</v>
      </c>
      <c r="G131" s="32">
        <f t="shared" si="15"/>
        <v>132843.03000000012</v>
      </c>
    </row>
    <row r="132" spans="1:7" x14ac:dyDescent="0.35">
      <c r="A132" s="30">
        <f t="shared" si="11"/>
        <v>46631</v>
      </c>
      <c r="B132" s="31">
        <v>117</v>
      </c>
      <c r="C132" s="8">
        <f t="shared" si="12"/>
        <v>132843.03000000012</v>
      </c>
      <c r="D132" s="32">
        <f t="shared" si="13"/>
        <v>464.95</v>
      </c>
      <c r="E132" s="32">
        <f t="shared" si="14"/>
        <v>4551.1500000000005</v>
      </c>
      <c r="F132" s="32">
        <f t="shared" si="10"/>
        <v>5016.1000000000004</v>
      </c>
      <c r="G132" s="32">
        <f t="shared" si="15"/>
        <v>128291.88000000012</v>
      </c>
    </row>
    <row r="133" spans="1:7" x14ac:dyDescent="0.35">
      <c r="A133" s="30">
        <f t="shared" si="11"/>
        <v>46661</v>
      </c>
      <c r="B133" s="31">
        <v>118</v>
      </c>
      <c r="C133" s="8">
        <f t="shared" si="12"/>
        <v>128291.88000000012</v>
      </c>
      <c r="D133" s="32">
        <f t="shared" si="13"/>
        <v>449.02</v>
      </c>
      <c r="E133" s="32">
        <f t="shared" si="14"/>
        <v>4567.08</v>
      </c>
      <c r="F133" s="32">
        <f t="shared" si="10"/>
        <v>5016.1000000000004</v>
      </c>
      <c r="G133" s="32">
        <f t="shared" si="15"/>
        <v>123724.80000000012</v>
      </c>
    </row>
    <row r="134" spans="1:7" x14ac:dyDescent="0.35">
      <c r="A134" s="30">
        <f t="shared" si="11"/>
        <v>46692</v>
      </c>
      <c r="B134" s="31">
        <v>119</v>
      </c>
      <c r="C134" s="8">
        <f t="shared" si="12"/>
        <v>123724.80000000012</v>
      </c>
      <c r="D134" s="32">
        <f t="shared" si="13"/>
        <v>433.04</v>
      </c>
      <c r="E134" s="32">
        <f t="shared" si="14"/>
        <v>4583.0600000000004</v>
      </c>
      <c r="F134" s="32">
        <f t="shared" si="10"/>
        <v>5016.1000000000004</v>
      </c>
      <c r="G134" s="32">
        <f t="shared" si="15"/>
        <v>119141.74000000012</v>
      </c>
    </row>
    <row r="135" spans="1:7" x14ac:dyDescent="0.35">
      <c r="A135" s="30">
        <f t="shared" si="11"/>
        <v>46722</v>
      </c>
      <c r="B135" s="31">
        <v>120</v>
      </c>
      <c r="C135" s="8">
        <f t="shared" si="12"/>
        <v>119141.74000000012</v>
      </c>
      <c r="D135" s="32">
        <f t="shared" si="13"/>
        <v>417</v>
      </c>
      <c r="E135" s="32">
        <f t="shared" si="14"/>
        <v>4599.1000000000004</v>
      </c>
      <c r="F135" s="32">
        <f t="shared" si="10"/>
        <v>5016.1000000000004</v>
      </c>
      <c r="G135" s="32">
        <f t="shared" si="15"/>
        <v>114542.64000000012</v>
      </c>
    </row>
  </sheetData>
  <conditionalFormatting sqref="N3">
    <cfRule type="expression" dxfId="1" priority="1">
      <formula>AND($AT3&lt;&gt;"",$BC3="")</formula>
    </cfRule>
    <cfRule type="expression" dxfId="0" priority="2">
      <formula>$AT3&lt;&gt;""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CB3D7-A5E7-4C79-8C49-C9913D3F5B10}">
  <dimension ref="A1:M75"/>
  <sheetViews>
    <sheetView workbookViewId="0">
      <selection activeCell="E8" sqref="E8"/>
    </sheetView>
  </sheetViews>
  <sheetFormatPr defaultColWidth="9.1796875" defaultRowHeight="14.5" x14ac:dyDescent="0.35"/>
  <cols>
    <col min="1" max="1" width="9.1796875" style="130"/>
    <col min="2" max="2" width="7.81640625" style="130" customWidth="1"/>
    <col min="3" max="3" width="14.7265625" style="130" customWidth="1"/>
    <col min="4" max="4" width="14.26953125" style="130" customWidth="1"/>
    <col min="5" max="7" width="14.7265625" style="130" customWidth="1"/>
    <col min="8" max="257" width="9.1796875" style="130"/>
    <col min="258" max="258" width="7.81640625" style="130" customWidth="1"/>
    <col min="259" max="259" width="14.7265625" style="130" customWidth="1"/>
    <col min="260" max="260" width="14.26953125" style="130" customWidth="1"/>
    <col min="261" max="263" width="14.7265625" style="130" customWidth="1"/>
    <col min="264" max="513" width="9.1796875" style="130"/>
    <col min="514" max="514" width="7.81640625" style="130" customWidth="1"/>
    <col min="515" max="515" width="14.7265625" style="130" customWidth="1"/>
    <col min="516" max="516" width="14.26953125" style="130" customWidth="1"/>
    <col min="517" max="519" width="14.7265625" style="130" customWidth="1"/>
    <col min="520" max="769" width="9.1796875" style="130"/>
    <col min="770" max="770" width="7.81640625" style="130" customWidth="1"/>
    <col min="771" max="771" width="14.7265625" style="130" customWidth="1"/>
    <col min="772" max="772" width="14.26953125" style="130" customWidth="1"/>
    <col min="773" max="775" width="14.7265625" style="130" customWidth="1"/>
    <col min="776" max="1025" width="9.1796875" style="130"/>
    <col min="1026" max="1026" width="7.81640625" style="130" customWidth="1"/>
    <col min="1027" max="1027" width="14.7265625" style="130" customWidth="1"/>
    <col min="1028" max="1028" width="14.26953125" style="130" customWidth="1"/>
    <col min="1029" max="1031" width="14.7265625" style="130" customWidth="1"/>
    <col min="1032" max="1281" width="9.1796875" style="130"/>
    <col min="1282" max="1282" width="7.81640625" style="130" customWidth="1"/>
    <col min="1283" max="1283" width="14.7265625" style="130" customWidth="1"/>
    <col min="1284" max="1284" width="14.26953125" style="130" customWidth="1"/>
    <col min="1285" max="1287" width="14.7265625" style="130" customWidth="1"/>
    <col min="1288" max="1537" width="9.1796875" style="130"/>
    <col min="1538" max="1538" width="7.81640625" style="130" customWidth="1"/>
    <col min="1539" max="1539" width="14.7265625" style="130" customWidth="1"/>
    <col min="1540" max="1540" width="14.26953125" style="130" customWidth="1"/>
    <col min="1541" max="1543" width="14.7265625" style="130" customWidth="1"/>
    <col min="1544" max="1793" width="9.1796875" style="130"/>
    <col min="1794" max="1794" width="7.81640625" style="130" customWidth="1"/>
    <col min="1795" max="1795" width="14.7265625" style="130" customWidth="1"/>
    <col min="1796" max="1796" width="14.26953125" style="130" customWidth="1"/>
    <col min="1797" max="1799" width="14.7265625" style="130" customWidth="1"/>
    <col min="1800" max="2049" width="9.1796875" style="130"/>
    <col min="2050" max="2050" width="7.81640625" style="130" customWidth="1"/>
    <col min="2051" max="2051" width="14.7265625" style="130" customWidth="1"/>
    <col min="2052" max="2052" width="14.26953125" style="130" customWidth="1"/>
    <col min="2053" max="2055" width="14.7265625" style="130" customWidth="1"/>
    <col min="2056" max="2305" width="9.1796875" style="130"/>
    <col min="2306" max="2306" width="7.81640625" style="130" customWidth="1"/>
    <col min="2307" max="2307" width="14.7265625" style="130" customWidth="1"/>
    <col min="2308" max="2308" width="14.26953125" style="130" customWidth="1"/>
    <col min="2309" max="2311" width="14.7265625" style="130" customWidth="1"/>
    <col min="2312" max="2561" width="9.1796875" style="130"/>
    <col min="2562" max="2562" width="7.81640625" style="130" customWidth="1"/>
    <col min="2563" max="2563" width="14.7265625" style="130" customWidth="1"/>
    <col min="2564" max="2564" width="14.26953125" style="130" customWidth="1"/>
    <col min="2565" max="2567" width="14.7265625" style="130" customWidth="1"/>
    <col min="2568" max="2817" width="9.1796875" style="130"/>
    <col min="2818" max="2818" width="7.81640625" style="130" customWidth="1"/>
    <col min="2819" max="2819" width="14.7265625" style="130" customWidth="1"/>
    <col min="2820" max="2820" width="14.26953125" style="130" customWidth="1"/>
    <col min="2821" max="2823" width="14.7265625" style="130" customWidth="1"/>
    <col min="2824" max="3073" width="9.1796875" style="130"/>
    <col min="3074" max="3074" width="7.81640625" style="130" customWidth="1"/>
    <col min="3075" max="3075" width="14.7265625" style="130" customWidth="1"/>
    <col min="3076" max="3076" width="14.26953125" style="130" customWidth="1"/>
    <col min="3077" max="3079" width="14.7265625" style="130" customWidth="1"/>
    <col min="3080" max="3329" width="9.1796875" style="130"/>
    <col min="3330" max="3330" width="7.81640625" style="130" customWidth="1"/>
    <col min="3331" max="3331" width="14.7265625" style="130" customWidth="1"/>
    <col min="3332" max="3332" width="14.26953125" style="130" customWidth="1"/>
    <col min="3333" max="3335" width="14.7265625" style="130" customWidth="1"/>
    <col min="3336" max="3585" width="9.1796875" style="130"/>
    <col min="3586" max="3586" width="7.81640625" style="130" customWidth="1"/>
    <col min="3587" max="3587" width="14.7265625" style="130" customWidth="1"/>
    <col min="3588" max="3588" width="14.26953125" style="130" customWidth="1"/>
    <col min="3589" max="3591" width="14.7265625" style="130" customWidth="1"/>
    <col min="3592" max="3841" width="9.1796875" style="130"/>
    <col min="3842" max="3842" width="7.81640625" style="130" customWidth="1"/>
    <col min="3843" max="3843" width="14.7265625" style="130" customWidth="1"/>
    <col min="3844" max="3844" width="14.26953125" style="130" customWidth="1"/>
    <col min="3845" max="3847" width="14.7265625" style="130" customWidth="1"/>
    <col min="3848" max="4097" width="9.1796875" style="130"/>
    <col min="4098" max="4098" width="7.81640625" style="130" customWidth="1"/>
    <col min="4099" max="4099" width="14.7265625" style="130" customWidth="1"/>
    <col min="4100" max="4100" width="14.26953125" style="130" customWidth="1"/>
    <col min="4101" max="4103" width="14.7265625" style="130" customWidth="1"/>
    <col min="4104" max="4353" width="9.1796875" style="130"/>
    <col min="4354" max="4354" width="7.81640625" style="130" customWidth="1"/>
    <col min="4355" max="4355" width="14.7265625" style="130" customWidth="1"/>
    <col min="4356" max="4356" width="14.26953125" style="130" customWidth="1"/>
    <col min="4357" max="4359" width="14.7265625" style="130" customWidth="1"/>
    <col min="4360" max="4609" width="9.1796875" style="130"/>
    <col min="4610" max="4610" width="7.81640625" style="130" customWidth="1"/>
    <col min="4611" max="4611" width="14.7265625" style="130" customWidth="1"/>
    <col min="4612" max="4612" width="14.26953125" style="130" customWidth="1"/>
    <col min="4613" max="4615" width="14.7265625" style="130" customWidth="1"/>
    <col min="4616" max="4865" width="9.1796875" style="130"/>
    <col min="4866" max="4866" width="7.81640625" style="130" customWidth="1"/>
    <col min="4867" max="4867" width="14.7265625" style="130" customWidth="1"/>
    <col min="4868" max="4868" width="14.26953125" style="130" customWidth="1"/>
    <col min="4869" max="4871" width="14.7265625" style="130" customWidth="1"/>
    <col min="4872" max="5121" width="9.1796875" style="130"/>
    <col min="5122" max="5122" width="7.81640625" style="130" customWidth="1"/>
    <col min="5123" max="5123" width="14.7265625" style="130" customWidth="1"/>
    <col min="5124" max="5124" width="14.26953125" style="130" customWidth="1"/>
    <col min="5125" max="5127" width="14.7265625" style="130" customWidth="1"/>
    <col min="5128" max="5377" width="9.1796875" style="130"/>
    <col min="5378" max="5378" width="7.81640625" style="130" customWidth="1"/>
    <col min="5379" max="5379" width="14.7265625" style="130" customWidth="1"/>
    <col min="5380" max="5380" width="14.26953125" style="130" customWidth="1"/>
    <col min="5381" max="5383" width="14.7265625" style="130" customWidth="1"/>
    <col min="5384" max="5633" width="9.1796875" style="130"/>
    <col min="5634" max="5634" width="7.81640625" style="130" customWidth="1"/>
    <col min="5635" max="5635" width="14.7265625" style="130" customWidth="1"/>
    <col min="5636" max="5636" width="14.26953125" style="130" customWidth="1"/>
    <col min="5637" max="5639" width="14.7265625" style="130" customWidth="1"/>
    <col min="5640" max="5889" width="9.1796875" style="130"/>
    <col min="5890" max="5890" width="7.81640625" style="130" customWidth="1"/>
    <col min="5891" max="5891" width="14.7265625" style="130" customWidth="1"/>
    <col min="5892" max="5892" width="14.26953125" style="130" customWidth="1"/>
    <col min="5893" max="5895" width="14.7265625" style="130" customWidth="1"/>
    <col min="5896" max="6145" width="9.1796875" style="130"/>
    <col min="6146" max="6146" width="7.81640625" style="130" customWidth="1"/>
    <col min="6147" max="6147" width="14.7265625" style="130" customWidth="1"/>
    <col min="6148" max="6148" width="14.26953125" style="130" customWidth="1"/>
    <col min="6149" max="6151" width="14.7265625" style="130" customWidth="1"/>
    <col min="6152" max="6401" width="9.1796875" style="130"/>
    <col min="6402" max="6402" width="7.81640625" style="130" customWidth="1"/>
    <col min="6403" max="6403" width="14.7265625" style="130" customWidth="1"/>
    <col min="6404" max="6404" width="14.26953125" style="130" customWidth="1"/>
    <col min="6405" max="6407" width="14.7265625" style="130" customWidth="1"/>
    <col min="6408" max="6657" width="9.1796875" style="130"/>
    <col min="6658" max="6658" width="7.81640625" style="130" customWidth="1"/>
    <col min="6659" max="6659" width="14.7265625" style="130" customWidth="1"/>
    <col min="6660" max="6660" width="14.26953125" style="130" customWidth="1"/>
    <col min="6661" max="6663" width="14.7265625" style="130" customWidth="1"/>
    <col min="6664" max="6913" width="9.1796875" style="130"/>
    <col min="6914" max="6914" width="7.81640625" style="130" customWidth="1"/>
    <col min="6915" max="6915" width="14.7265625" style="130" customWidth="1"/>
    <col min="6916" max="6916" width="14.26953125" style="130" customWidth="1"/>
    <col min="6917" max="6919" width="14.7265625" style="130" customWidth="1"/>
    <col min="6920" max="7169" width="9.1796875" style="130"/>
    <col min="7170" max="7170" width="7.81640625" style="130" customWidth="1"/>
    <col min="7171" max="7171" width="14.7265625" style="130" customWidth="1"/>
    <col min="7172" max="7172" width="14.26953125" style="130" customWidth="1"/>
    <col min="7173" max="7175" width="14.7265625" style="130" customWidth="1"/>
    <col min="7176" max="7425" width="9.1796875" style="130"/>
    <col min="7426" max="7426" width="7.81640625" style="130" customWidth="1"/>
    <col min="7427" max="7427" width="14.7265625" style="130" customWidth="1"/>
    <col min="7428" max="7428" width="14.26953125" style="130" customWidth="1"/>
    <col min="7429" max="7431" width="14.7265625" style="130" customWidth="1"/>
    <col min="7432" max="7681" width="9.1796875" style="130"/>
    <col min="7682" max="7682" width="7.81640625" style="130" customWidth="1"/>
    <col min="7683" max="7683" width="14.7265625" style="130" customWidth="1"/>
    <col min="7684" max="7684" width="14.26953125" style="130" customWidth="1"/>
    <col min="7685" max="7687" width="14.7265625" style="130" customWidth="1"/>
    <col min="7688" max="7937" width="9.1796875" style="130"/>
    <col min="7938" max="7938" width="7.81640625" style="130" customWidth="1"/>
    <col min="7939" max="7939" width="14.7265625" style="130" customWidth="1"/>
    <col min="7940" max="7940" width="14.26953125" style="130" customWidth="1"/>
    <col min="7941" max="7943" width="14.7265625" style="130" customWidth="1"/>
    <col min="7944" max="8193" width="9.1796875" style="130"/>
    <col min="8194" max="8194" width="7.81640625" style="130" customWidth="1"/>
    <col min="8195" max="8195" width="14.7265625" style="130" customWidth="1"/>
    <col min="8196" max="8196" width="14.26953125" style="130" customWidth="1"/>
    <col min="8197" max="8199" width="14.7265625" style="130" customWidth="1"/>
    <col min="8200" max="8449" width="9.1796875" style="130"/>
    <col min="8450" max="8450" width="7.81640625" style="130" customWidth="1"/>
    <col min="8451" max="8451" width="14.7265625" style="130" customWidth="1"/>
    <col min="8452" max="8452" width="14.26953125" style="130" customWidth="1"/>
    <col min="8453" max="8455" width="14.7265625" style="130" customWidth="1"/>
    <col min="8456" max="8705" width="9.1796875" style="130"/>
    <col min="8706" max="8706" width="7.81640625" style="130" customWidth="1"/>
    <col min="8707" max="8707" width="14.7265625" style="130" customWidth="1"/>
    <col min="8708" max="8708" width="14.26953125" style="130" customWidth="1"/>
    <col min="8709" max="8711" width="14.7265625" style="130" customWidth="1"/>
    <col min="8712" max="8961" width="9.1796875" style="130"/>
    <col min="8962" max="8962" width="7.81640625" style="130" customWidth="1"/>
    <col min="8963" max="8963" width="14.7265625" style="130" customWidth="1"/>
    <col min="8964" max="8964" width="14.26953125" style="130" customWidth="1"/>
    <col min="8965" max="8967" width="14.7265625" style="130" customWidth="1"/>
    <col min="8968" max="9217" width="9.1796875" style="130"/>
    <col min="9218" max="9218" width="7.81640625" style="130" customWidth="1"/>
    <col min="9219" max="9219" width="14.7265625" style="130" customWidth="1"/>
    <col min="9220" max="9220" width="14.26953125" style="130" customWidth="1"/>
    <col min="9221" max="9223" width="14.7265625" style="130" customWidth="1"/>
    <col min="9224" max="9473" width="9.1796875" style="130"/>
    <col min="9474" max="9474" width="7.81640625" style="130" customWidth="1"/>
    <col min="9475" max="9475" width="14.7265625" style="130" customWidth="1"/>
    <col min="9476" max="9476" width="14.26953125" style="130" customWidth="1"/>
    <col min="9477" max="9479" width="14.7265625" style="130" customWidth="1"/>
    <col min="9480" max="9729" width="9.1796875" style="130"/>
    <col min="9730" max="9730" width="7.81640625" style="130" customWidth="1"/>
    <col min="9731" max="9731" width="14.7265625" style="130" customWidth="1"/>
    <col min="9732" max="9732" width="14.26953125" style="130" customWidth="1"/>
    <col min="9733" max="9735" width="14.7265625" style="130" customWidth="1"/>
    <col min="9736" max="9985" width="9.1796875" style="130"/>
    <col min="9986" max="9986" width="7.81640625" style="130" customWidth="1"/>
    <col min="9987" max="9987" width="14.7265625" style="130" customWidth="1"/>
    <col min="9988" max="9988" width="14.26953125" style="130" customWidth="1"/>
    <col min="9989" max="9991" width="14.7265625" style="130" customWidth="1"/>
    <col min="9992" max="10241" width="9.1796875" style="130"/>
    <col min="10242" max="10242" width="7.81640625" style="130" customWidth="1"/>
    <col min="10243" max="10243" width="14.7265625" style="130" customWidth="1"/>
    <col min="10244" max="10244" width="14.26953125" style="130" customWidth="1"/>
    <col min="10245" max="10247" width="14.7265625" style="130" customWidth="1"/>
    <col min="10248" max="10497" width="9.1796875" style="130"/>
    <col min="10498" max="10498" width="7.81640625" style="130" customWidth="1"/>
    <col min="10499" max="10499" width="14.7265625" style="130" customWidth="1"/>
    <col min="10500" max="10500" width="14.26953125" style="130" customWidth="1"/>
    <col min="10501" max="10503" width="14.7265625" style="130" customWidth="1"/>
    <col min="10504" max="10753" width="9.1796875" style="130"/>
    <col min="10754" max="10754" width="7.81640625" style="130" customWidth="1"/>
    <col min="10755" max="10755" width="14.7265625" style="130" customWidth="1"/>
    <col min="10756" max="10756" width="14.26953125" style="130" customWidth="1"/>
    <col min="10757" max="10759" width="14.7265625" style="130" customWidth="1"/>
    <col min="10760" max="11009" width="9.1796875" style="130"/>
    <col min="11010" max="11010" width="7.81640625" style="130" customWidth="1"/>
    <col min="11011" max="11011" width="14.7265625" style="130" customWidth="1"/>
    <col min="11012" max="11012" width="14.26953125" style="130" customWidth="1"/>
    <col min="11013" max="11015" width="14.7265625" style="130" customWidth="1"/>
    <col min="11016" max="11265" width="9.1796875" style="130"/>
    <col min="11266" max="11266" width="7.81640625" style="130" customWidth="1"/>
    <col min="11267" max="11267" width="14.7265625" style="130" customWidth="1"/>
    <col min="11268" max="11268" width="14.26953125" style="130" customWidth="1"/>
    <col min="11269" max="11271" width="14.7265625" style="130" customWidth="1"/>
    <col min="11272" max="11521" width="9.1796875" style="130"/>
    <col min="11522" max="11522" width="7.81640625" style="130" customWidth="1"/>
    <col min="11523" max="11523" width="14.7265625" style="130" customWidth="1"/>
    <col min="11524" max="11524" width="14.26953125" style="130" customWidth="1"/>
    <col min="11525" max="11527" width="14.7265625" style="130" customWidth="1"/>
    <col min="11528" max="11777" width="9.1796875" style="130"/>
    <col min="11778" max="11778" width="7.81640625" style="130" customWidth="1"/>
    <col min="11779" max="11779" width="14.7265625" style="130" customWidth="1"/>
    <col min="11780" max="11780" width="14.26953125" style="130" customWidth="1"/>
    <col min="11781" max="11783" width="14.7265625" style="130" customWidth="1"/>
    <col min="11784" max="12033" width="9.1796875" style="130"/>
    <col min="12034" max="12034" width="7.81640625" style="130" customWidth="1"/>
    <col min="12035" max="12035" width="14.7265625" style="130" customWidth="1"/>
    <col min="12036" max="12036" width="14.26953125" style="130" customWidth="1"/>
    <col min="12037" max="12039" width="14.7265625" style="130" customWidth="1"/>
    <col min="12040" max="12289" width="9.1796875" style="130"/>
    <col min="12290" max="12290" width="7.81640625" style="130" customWidth="1"/>
    <col min="12291" max="12291" width="14.7265625" style="130" customWidth="1"/>
    <col min="12292" max="12292" width="14.26953125" style="130" customWidth="1"/>
    <col min="12293" max="12295" width="14.7265625" style="130" customWidth="1"/>
    <col min="12296" max="12545" width="9.1796875" style="130"/>
    <col min="12546" max="12546" width="7.81640625" style="130" customWidth="1"/>
    <col min="12547" max="12547" width="14.7265625" style="130" customWidth="1"/>
    <col min="12548" max="12548" width="14.26953125" style="130" customWidth="1"/>
    <col min="12549" max="12551" width="14.7265625" style="130" customWidth="1"/>
    <col min="12552" max="12801" width="9.1796875" style="130"/>
    <col min="12802" max="12802" width="7.81640625" style="130" customWidth="1"/>
    <col min="12803" max="12803" width="14.7265625" style="130" customWidth="1"/>
    <col min="12804" max="12804" width="14.26953125" style="130" customWidth="1"/>
    <col min="12805" max="12807" width="14.7265625" style="130" customWidth="1"/>
    <col min="12808" max="13057" width="9.1796875" style="130"/>
    <col min="13058" max="13058" width="7.81640625" style="130" customWidth="1"/>
    <col min="13059" max="13059" width="14.7265625" style="130" customWidth="1"/>
    <col min="13060" max="13060" width="14.26953125" style="130" customWidth="1"/>
    <col min="13061" max="13063" width="14.7265625" style="130" customWidth="1"/>
    <col min="13064" max="13313" width="9.1796875" style="130"/>
    <col min="13314" max="13314" width="7.81640625" style="130" customWidth="1"/>
    <col min="13315" max="13315" width="14.7265625" style="130" customWidth="1"/>
    <col min="13316" max="13316" width="14.26953125" style="130" customWidth="1"/>
    <col min="13317" max="13319" width="14.7265625" style="130" customWidth="1"/>
    <col min="13320" max="13569" width="9.1796875" style="130"/>
    <col min="13570" max="13570" width="7.81640625" style="130" customWidth="1"/>
    <col min="13571" max="13571" width="14.7265625" style="130" customWidth="1"/>
    <col min="13572" max="13572" width="14.26953125" style="130" customWidth="1"/>
    <col min="13573" max="13575" width="14.7265625" style="130" customWidth="1"/>
    <col min="13576" max="13825" width="9.1796875" style="130"/>
    <col min="13826" max="13826" width="7.81640625" style="130" customWidth="1"/>
    <col min="13827" max="13827" width="14.7265625" style="130" customWidth="1"/>
    <col min="13828" max="13828" width="14.26953125" style="130" customWidth="1"/>
    <col min="13829" max="13831" width="14.7265625" style="130" customWidth="1"/>
    <col min="13832" max="14081" width="9.1796875" style="130"/>
    <col min="14082" max="14082" width="7.81640625" style="130" customWidth="1"/>
    <col min="14083" max="14083" width="14.7265625" style="130" customWidth="1"/>
    <col min="14084" max="14084" width="14.26953125" style="130" customWidth="1"/>
    <col min="14085" max="14087" width="14.7265625" style="130" customWidth="1"/>
    <col min="14088" max="14337" width="9.1796875" style="130"/>
    <col min="14338" max="14338" width="7.81640625" style="130" customWidth="1"/>
    <col min="14339" max="14339" width="14.7265625" style="130" customWidth="1"/>
    <col min="14340" max="14340" width="14.26953125" style="130" customWidth="1"/>
    <col min="14341" max="14343" width="14.7265625" style="130" customWidth="1"/>
    <col min="14344" max="14593" width="9.1796875" style="130"/>
    <col min="14594" max="14594" width="7.81640625" style="130" customWidth="1"/>
    <col min="14595" max="14595" width="14.7265625" style="130" customWidth="1"/>
    <col min="14596" max="14596" width="14.26953125" style="130" customWidth="1"/>
    <col min="14597" max="14599" width="14.7265625" style="130" customWidth="1"/>
    <col min="14600" max="14849" width="9.1796875" style="130"/>
    <col min="14850" max="14850" width="7.81640625" style="130" customWidth="1"/>
    <col min="14851" max="14851" width="14.7265625" style="130" customWidth="1"/>
    <col min="14852" max="14852" width="14.26953125" style="130" customWidth="1"/>
    <col min="14853" max="14855" width="14.7265625" style="130" customWidth="1"/>
    <col min="14856" max="15105" width="9.1796875" style="130"/>
    <col min="15106" max="15106" width="7.81640625" style="130" customWidth="1"/>
    <col min="15107" max="15107" width="14.7265625" style="130" customWidth="1"/>
    <col min="15108" max="15108" width="14.26953125" style="130" customWidth="1"/>
    <col min="15109" max="15111" width="14.7265625" style="130" customWidth="1"/>
    <col min="15112" max="15361" width="9.1796875" style="130"/>
    <col min="15362" max="15362" width="7.81640625" style="130" customWidth="1"/>
    <col min="15363" max="15363" width="14.7265625" style="130" customWidth="1"/>
    <col min="15364" max="15364" width="14.26953125" style="130" customWidth="1"/>
    <col min="15365" max="15367" width="14.7265625" style="130" customWidth="1"/>
    <col min="15368" max="15617" width="9.1796875" style="130"/>
    <col min="15618" max="15618" width="7.81640625" style="130" customWidth="1"/>
    <col min="15619" max="15619" width="14.7265625" style="130" customWidth="1"/>
    <col min="15620" max="15620" width="14.26953125" style="130" customWidth="1"/>
    <col min="15621" max="15623" width="14.7265625" style="130" customWidth="1"/>
    <col min="15624" max="15873" width="9.1796875" style="130"/>
    <col min="15874" max="15874" width="7.81640625" style="130" customWidth="1"/>
    <col min="15875" max="15875" width="14.7265625" style="130" customWidth="1"/>
    <col min="15876" max="15876" width="14.26953125" style="130" customWidth="1"/>
    <col min="15877" max="15879" width="14.7265625" style="130" customWidth="1"/>
    <col min="15880" max="16129" width="9.1796875" style="130"/>
    <col min="16130" max="16130" width="7.81640625" style="130" customWidth="1"/>
    <col min="16131" max="16131" width="14.7265625" style="130" customWidth="1"/>
    <col min="16132" max="16132" width="14.26953125" style="130" customWidth="1"/>
    <col min="16133" max="16135" width="14.7265625" style="130" customWidth="1"/>
    <col min="16136" max="16384" width="9.1796875" style="130"/>
  </cols>
  <sheetData>
    <row r="1" spans="1:13" x14ac:dyDescent="0.35">
      <c r="A1" s="129"/>
      <c r="B1" s="129"/>
      <c r="C1" s="129"/>
      <c r="D1" s="129"/>
      <c r="E1" s="129"/>
      <c r="F1" s="129"/>
      <c r="G1" s="2"/>
    </row>
    <row r="2" spans="1:13" x14ac:dyDescent="0.35">
      <c r="A2" s="129"/>
      <c r="B2" s="129"/>
      <c r="C2" s="129"/>
      <c r="D2" s="129"/>
      <c r="E2" s="129"/>
      <c r="F2" s="4"/>
      <c r="G2" s="5"/>
    </row>
    <row r="3" spans="1:13" x14ac:dyDescent="0.35">
      <c r="A3" s="129"/>
      <c r="B3" s="129"/>
      <c r="C3" s="129"/>
      <c r="D3" s="129"/>
      <c r="E3" s="129"/>
      <c r="F3" s="4"/>
      <c r="G3" s="5"/>
    </row>
    <row r="4" spans="1:13" ht="21" x14ac:dyDescent="0.5">
      <c r="A4" s="129"/>
      <c r="B4" s="6" t="s">
        <v>64</v>
      </c>
      <c r="C4" s="129"/>
      <c r="D4" s="129"/>
      <c r="E4" s="7"/>
      <c r="F4" s="131"/>
      <c r="G4" s="129"/>
      <c r="K4" s="132"/>
      <c r="L4" s="133"/>
    </row>
    <row r="5" spans="1:13" x14ac:dyDescent="0.35">
      <c r="A5" s="129"/>
      <c r="B5" s="129"/>
      <c r="C5" s="129"/>
      <c r="D5" s="129"/>
      <c r="E5" s="129"/>
      <c r="F5" s="131"/>
      <c r="G5" s="129"/>
      <c r="K5" s="134"/>
      <c r="L5" s="133"/>
    </row>
    <row r="6" spans="1:13" x14ac:dyDescent="0.35">
      <c r="A6" s="129"/>
      <c r="B6" s="135" t="s">
        <v>31</v>
      </c>
      <c r="C6" s="136"/>
      <c r="D6" s="137"/>
      <c r="E6" s="138">
        <v>43831</v>
      </c>
      <c r="F6" s="139"/>
      <c r="G6" s="129"/>
      <c r="K6" s="140"/>
      <c r="L6" s="140"/>
    </row>
    <row r="7" spans="1:13" x14ac:dyDescent="0.35">
      <c r="A7" s="129"/>
      <c r="B7" s="141" t="s">
        <v>32</v>
      </c>
      <c r="C7" s="142"/>
      <c r="E7" s="143">
        <v>60</v>
      </c>
      <c r="F7" s="144" t="s">
        <v>33</v>
      </c>
      <c r="G7" s="129"/>
      <c r="K7" s="145"/>
      <c r="L7" s="145"/>
    </row>
    <row r="8" spans="1:13" x14ac:dyDescent="0.35">
      <c r="A8" s="129"/>
      <c r="B8" s="141" t="s">
        <v>59</v>
      </c>
      <c r="C8" s="142"/>
      <c r="E8" s="143">
        <v>112623.92</v>
      </c>
      <c r="F8" s="144" t="s">
        <v>34</v>
      </c>
      <c r="G8" s="129"/>
      <c r="K8" s="145"/>
      <c r="L8" s="145"/>
    </row>
    <row r="9" spans="1:13" x14ac:dyDescent="0.35">
      <c r="A9" s="129"/>
      <c r="B9" s="141" t="s">
        <v>35</v>
      </c>
      <c r="C9" s="142"/>
      <c r="E9" s="20">
        <v>0.98080000000000001</v>
      </c>
      <c r="F9" s="144"/>
      <c r="G9" s="129"/>
      <c r="K9" s="146"/>
      <c r="L9" s="146"/>
    </row>
    <row r="10" spans="1:13" x14ac:dyDescent="0.35">
      <c r="A10" s="129"/>
      <c r="B10" s="141" t="s">
        <v>36</v>
      </c>
      <c r="C10" s="142"/>
      <c r="D10" s="147">
        <f>E6-1</f>
        <v>43830</v>
      </c>
      <c r="E10" s="148">
        <f>E8</f>
        <v>112623.92</v>
      </c>
      <c r="F10" s="144" t="s">
        <v>34</v>
      </c>
      <c r="G10" s="129"/>
      <c r="K10" s="146"/>
      <c r="L10" s="146"/>
    </row>
    <row r="11" spans="1:13" x14ac:dyDescent="0.35">
      <c r="A11" s="129"/>
      <c r="B11" s="141" t="s">
        <v>37</v>
      </c>
      <c r="C11" s="142"/>
      <c r="D11" s="147">
        <f>EDATE(D10,E7)</f>
        <v>45657</v>
      </c>
      <c r="E11" s="148">
        <v>0</v>
      </c>
      <c r="F11" s="144" t="s">
        <v>34</v>
      </c>
      <c r="G11" s="129"/>
      <c r="K11" s="145"/>
      <c r="L11" s="145"/>
      <c r="M11" s="146"/>
    </row>
    <row r="12" spans="1:13" x14ac:dyDescent="0.35">
      <c r="A12" s="129"/>
      <c r="B12" s="149" t="s">
        <v>60</v>
      </c>
      <c r="C12" s="150"/>
      <c r="D12" s="151"/>
      <c r="E12" s="152">
        <v>4.5999999999999999E-2</v>
      </c>
      <c r="F12" s="153"/>
      <c r="G12" s="26"/>
      <c r="K12" s="145"/>
      <c r="L12" s="145"/>
      <c r="M12" s="146"/>
    </row>
    <row r="13" spans="1:13" x14ac:dyDescent="0.35">
      <c r="A13" s="129"/>
      <c r="B13" s="154"/>
      <c r="C13" s="142"/>
      <c r="E13" s="155"/>
      <c r="F13" s="154"/>
      <c r="G13" s="26"/>
      <c r="K13" s="145"/>
      <c r="L13" s="145"/>
      <c r="M13" s="146"/>
    </row>
    <row r="14" spans="1:13" x14ac:dyDescent="0.35">
      <c r="K14" s="145"/>
      <c r="L14" s="145"/>
      <c r="M14" s="146"/>
    </row>
    <row r="15" spans="1:13" ht="15" thickBot="1" x14ac:dyDescent="0.4">
      <c r="A15" s="29" t="s">
        <v>39</v>
      </c>
      <c r="B15" s="29" t="s">
        <v>40</v>
      </c>
      <c r="C15" s="29" t="s">
        <v>41</v>
      </c>
      <c r="D15" s="29" t="s">
        <v>42</v>
      </c>
      <c r="E15" s="29" t="s">
        <v>43</v>
      </c>
      <c r="F15" s="29" t="s">
        <v>44</v>
      </c>
      <c r="G15" s="29" t="s">
        <v>45</v>
      </c>
      <c r="K15" s="145"/>
      <c r="L15" s="145"/>
      <c r="M15" s="146"/>
    </row>
    <row r="16" spans="1:13" x14ac:dyDescent="0.35">
      <c r="A16" s="30">
        <f>E6</f>
        <v>43831</v>
      </c>
      <c r="B16" s="142">
        <v>1</v>
      </c>
      <c r="C16" s="131">
        <f>E10</f>
        <v>112623.92</v>
      </c>
      <c r="D16" s="156">
        <f>ROUND(C16*$E$12/12,3)</f>
        <v>431.72500000000002</v>
      </c>
      <c r="E16" s="156">
        <f>PPMT($E$12/12,B16,$E$7,-$E$10,$E$11,0)</f>
        <v>1673.0498999070121</v>
      </c>
      <c r="F16" s="156">
        <f>ROUND(PMT($E$12/12,E7,-E10,E11),3)</f>
        <v>2104.7750000000001</v>
      </c>
      <c r="G16" s="156">
        <f>ROUND(C16-E16,3)</f>
        <v>110950.87</v>
      </c>
      <c r="K16" s="145"/>
      <c r="L16" s="145"/>
      <c r="M16" s="146"/>
    </row>
    <row r="17" spans="1:13" x14ac:dyDescent="0.35">
      <c r="A17" s="30">
        <f>EDATE(A16,1)</f>
        <v>43862</v>
      </c>
      <c r="B17" s="142">
        <v>2</v>
      </c>
      <c r="C17" s="131">
        <f>G16</f>
        <v>110950.87</v>
      </c>
      <c r="D17" s="156">
        <f t="shared" ref="D17:D75" si="0">ROUND(C17*$E$12/12,3)</f>
        <v>425.31200000000001</v>
      </c>
      <c r="E17" s="156">
        <f>PPMT($E$12/12,B17,$E$7,-$E$10,$E$11,0)</f>
        <v>1679.4632578566557</v>
      </c>
      <c r="F17" s="156">
        <f>F16</f>
        <v>2104.7750000000001</v>
      </c>
      <c r="G17" s="156">
        <f>ROUND(C17-E17,3)</f>
        <v>109271.40700000001</v>
      </c>
      <c r="K17" s="145"/>
      <c r="L17" s="145"/>
      <c r="M17" s="146"/>
    </row>
    <row r="18" spans="1:13" x14ac:dyDescent="0.35">
      <c r="A18" s="30">
        <f>EDATE(A17,1)</f>
        <v>43891</v>
      </c>
      <c r="B18" s="142">
        <v>3</v>
      </c>
      <c r="C18" s="131">
        <f t="shared" ref="C18:C75" si="1">G17</f>
        <v>109271.40700000001</v>
      </c>
      <c r="D18" s="156">
        <f t="shared" si="0"/>
        <v>418.87400000000002</v>
      </c>
      <c r="E18" s="156">
        <f>PPMT($E$12/12,B18,$E$7,-$E$10,$E$11,0)</f>
        <v>1685.901200345106</v>
      </c>
      <c r="F18" s="156">
        <f t="shared" ref="F18:F75" si="2">F17</f>
        <v>2104.7750000000001</v>
      </c>
      <c r="G18" s="156">
        <f>ROUND(C18-E18,3)</f>
        <v>107585.50599999999</v>
      </c>
      <c r="K18" s="145"/>
      <c r="L18" s="145"/>
      <c r="M18" s="146"/>
    </row>
    <row r="19" spans="1:13" x14ac:dyDescent="0.35">
      <c r="A19" s="30">
        <f t="shared" ref="A19:A75" si="3">EDATE(A18,1)</f>
        <v>43922</v>
      </c>
      <c r="B19" s="142">
        <v>4</v>
      </c>
      <c r="C19" s="131">
        <f t="shared" si="1"/>
        <v>107585.50599999999</v>
      </c>
      <c r="D19" s="156">
        <f t="shared" si="0"/>
        <v>412.411</v>
      </c>
      <c r="E19" s="156">
        <f t="shared" ref="E19" si="4">PPMT($E$12/12,B19,$E$7,-$E$10,$E$11,0)</f>
        <v>1692.3638216130958</v>
      </c>
      <c r="F19" s="156">
        <f t="shared" si="2"/>
        <v>2104.7750000000001</v>
      </c>
      <c r="G19" s="156">
        <f t="shared" ref="G19:G74" si="5">ROUND(C19-E19,3)</f>
        <v>105893.14200000001</v>
      </c>
      <c r="K19" s="145"/>
      <c r="L19" s="145"/>
      <c r="M19" s="146"/>
    </row>
    <row r="20" spans="1:13" x14ac:dyDescent="0.35">
      <c r="A20" s="30">
        <f t="shared" si="3"/>
        <v>43952</v>
      </c>
      <c r="B20" s="142">
        <v>5</v>
      </c>
      <c r="C20" s="131">
        <f t="shared" si="1"/>
        <v>105893.14200000001</v>
      </c>
      <c r="D20" s="156">
        <f t="shared" si="0"/>
        <v>405.92399999999998</v>
      </c>
      <c r="E20" s="156">
        <f>PPMT($E$12/12,B20,$E$7,-$E$10,$E$11,0)</f>
        <v>1698.8512162626125</v>
      </c>
      <c r="F20" s="156">
        <f t="shared" si="2"/>
        <v>2104.7750000000001</v>
      </c>
      <c r="G20" s="156">
        <f t="shared" si="5"/>
        <v>104194.291</v>
      </c>
      <c r="K20" s="145"/>
      <c r="L20" s="145"/>
      <c r="M20" s="146"/>
    </row>
    <row r="21" spans="1:13" x14ac:dyDescent="0.35">
      <c r="A21" s="30">
        <f t="shared" si="3"/>
        <v>43983</v>
      </c>
      <c r="B21" s="142">
        <v>6</v>
      </c>
      <c r="C21" s="131">
        <f t="shared" si="1"/>
        <v>104194.291</v>
      </c>
      <c r="D21" s="156">
        <f t="shared" si="0"/>
        <v>399.411</v>
      </c>
      <c r="E21" s="156">
        <f t="shared" ref="E21:E75" si="6">PPMT($E$12/12,B21,$E$7,-$E$10,$E$11,0)</f>
        <v>1705.3634792582859</v>
      </c>
      <c r="F21" s="156">
        <f t="shared" si="2"/>
        <v>2104.7750000000001</v>
      </c>
      <c r="G21" s="156">
        <f t="shared" si="5"/>
        <v>102488.928</v>
      </c>
      <c r="K21" s="145"/>
      <c r="L21" s="145"/>
      <c r="M21" s="146"/>
    </row>
    <row r="22" spans="1:13" x14ac:dyDescent="0.35">
      <c r="A22" s="30">
        <f t="shared" si="3"/>
        <v>44013</v>
      </c>
      <c r="B22" s="142">
        <v>7</v>
      </c>
      <c r="C22" s="131">
        <f t="shared" si="1"/>
        <v>102488.928</v>
      </c>
      <c r="D22" s="156">
        <f t="shared" si="0"/>
        <v>392.87400000000002</v>
      </c>
      <c r="E22" s="156">
        <f t="shared" si="6"/>
        <v>1711.900705928776</v>
      </c>
      <c r="F22" s="156">
        <f t="shared" si="2"/>
        <v>2104.7750000000001</v>
      </c>
      <c r="G22" s="156">
        <f t="shared" si="5"/>
        <v>100777.027</v>
      </c>
      <c r="K22" s="145"/>
      <c r="L22" s="145"/>
      <c r="M22" s="146"/>
    </row>
    <row r="23" spans="1:13" x14ac:dyDescent="0.35">
      <c r="A23" s="30">
        <f>EDATE(A22,1)</f>
        <v>44044</v>
      </c>
      <c r="B23" s="142">
        <v>8</v>
      </c>
      <c r="C23" s="131">
        <f t="shared" si="1"/>
        <v>100777.027</v>
      </c>
      <c r="D23" s="156">
        <f t="shared" si="0"/>
        <v>386.31200000000001</v>
      </c>
      <c r="E23" s="156">
        <f t="shared" si="6"/>
        <v>1718.4629919681697</v>
      </c>
      <c r="F23" s="156">
        <f t="shared" si="2"/>
        <v>2104.7750000000001</v>
      </c>
      <c r="G23" s="156">
        <f t="shared" si="5"/>
        <v>99058.563999999998</v>
      </c>
      <c r="K23" s="145"/>
      <c r="L23" s="145"/>
      <c r="M23" s="146"/>
    </row>
    <row r="24" spans="1:13" x14ac:dyDescent="0.35">
      <c r="A24" s="30">
        <f t="shared" si="3"/>
        <v>44075</v>
      </c>
      <c r="B24" s="142">
        <v>9</v>
      </c>
      <c r="C24" s="131">
        <f t="shared" si="1"/>
        <v>99058.563999999998</v>
      </c>
      <c r="D24" s="156">
        <f t="shared" si="0"/>
        <v>379.72399999999999</v>
      </c>
      <c r="E24" s="156">
        <f t="shared" si="6"/>
        <v>1725.0504334373807</v>
      </c>
      <c r="F24" s="156">
        <f t="shared" si="2"/>
        <v>2104.7750000000001</v>
      </c>
      <c r="G24" s="156">
        <f t="shared" si="5"/>
        <v>97333.513999999996</v>
      </c>
      <c r="K24" s="145"/>
      <c r="L24" s="145"/>
      <c r="M24" s="146"/>
    </row>
    <row r="25" spans="1:13" x14ac:dyDescent="0.35">
      <c r="A25" s="30">
        <f t="shared" si="3"/>
        <v>44105</v>
      </c>
      <c r="B25" s="142">
        <v>10</v>
      </c>
      <c r="C25" s="131">
        <f t="shared" si="1"/>
        <v>97333.513999999996</v>
      </c>
      <c r="D25" s="156">
        <f t="shared" si="0"/>
        <v>373.11200000000002</v>
      </c>
      <c r="E25" s="156">
        <f t="shared" si="6"/>
        <v>1731.6631267655575</v>
      </c>
      <c r="F25" s="156">
        <f t="shared" si="2"/>
        <v>2104.7750000000001</v>
      </c>
      <c r="G25" s="156">
        <f t="shared" si="5"/>
        <v>95601.850999999995</v>
      </c>
    </row>
    <row r="26" spans="1:13" x14ac:dyDescent="0.35">
      <c r="A26" s="30">
        <f t="shared" si="3"/>
        <v>44136</v>
      </c>
      <c r="B26" s="142">
        <v>11</v>
      </c>
      <c r="C26" s="131">
        <f t="shared" si="1"/>
        <v>95601.850999999995</v>
      </c>
      <c r="D26" s="156">
        <f t="shared" si="0"/>
        <v>366.47399999999999</v>
      </c>
      <c r="E26" s="156">
        <f t="shared" si="6"/>
        <v>1738.3011687514922</v>
      </c>
      <c r="F26" s="156">
        <f t="shared" si="2"/>
        <v>2104.7750000000001</v>
      </c>
      <c r="G26" s="156">
        <f t="shared" si="5"/>
        <v>93863.55</v>
      </c>
    </row>
    <row r="27" spans="1:13" x14ac:dyDescent="0.35">
      <c r="A27" s="30">
        <f t="shared" si="3"/>
        <v>44166</v>
      </c>
      <c r="B27" s="142">
        <v>12</v>
      </c>
      <c r="C27" s="131">
        <f t="shared" si="1"/>
        <v>93863.55</v>
      </c>
      <c r="D27" s="156">
        <f t="shared" si="0"/>
        <v>359.81</v>
      </c>
      <c r="E27" s="156">
        <f t="shared" si="6"/>
        <v>1744.9646565650396</v>
      </c>
      <c r="F27" s="156">
        <f t="shared" si="2"/>
        <v>2104.7750000000001</v>
      </c>
      <c r="G27" s="156">
        <f t="shared" si="5"/>
        <v>92118.585000000006</v>
      </c>
    </row>
    <row r="28" spans="1:13" x14ac:dyDescent="0.35">
      <c r="A28" s="30">
        <f t="shared" si="3"/>
        <v>44197</v>
      </c>
      <c r="B28" s="142">
        <v>13</v>
      </c>
      <c r="C28" s="131">
        <f t="shared" si="1"/>
        <v>92118.585000000006</v>
      </c>
      <c r="D28" s="156">
        <f t="shared" si="0"/>
        <v>353.12099999999998</v>
      </c>
      <c r="E28" s="156">
        <f t="shared" si="6"/>
        <v>1751.6536877485389</v>
      </c>
      <c r="F28" s="156">
        <f t="shared" si="2"/>
        <v>2104.7750000000001</v>
      </c>
      <c r="G28" s="156">
        <f t="shared" si="5"/>
        <v>90366.930999999997</v>
      </c>
    </row>
    <row r="29" spans="1:13" x14ac:dyDescent="0.35">
      <c r="A29" s="30">
        <f t="shared" si="3"/>
        <v>44228</v>
      </c>
      <c r="B29" s="142">
        <v>14</v>
      </c>
      <c r="C29" s="131">
        <f t="shared" si="1"/>
        <v>90366.930999999997</v>
      </c>
      <c r="D29" s="156">
        <f t="shared" si="0"/>
        <v>346.40699999999998</v>
      </c>
      <c r="E29" s="156">
        <f t="shared" si="6"/>
        <v>1758.3683602182416</v>
      </c>
      <c r="F29" s="156">
        <f t="shared" si="2"/>
        <v>2104.7750000000001</v>
      </c>
      <c r="G29" s="156">
        <f t="shared" si="5"/>
        <v>88608.562999999995</v>
      </c>
    </row>
    <row r="30" spans="1:13" x14ac:dyDescent="0.35">
      <c r="A30" s="30">
        <f t="shared" si="3"/>
        <v>44256</v>
      </c>
      <c r="B30" s="142">
        <v>15</v>
      </c>
      <c r="C30" s="131">
        <f t="shared" si="1"/>
        <v>88608.562999999995</v>
      </c>
      <c r="D30" s="156">
        <f t="shared" si="0"/>
        <v>339.666</v>
      </c>
      <c r="E30" s="156">
        <f t="shared" si="6"/>
        <v>1765.1087722657448</v>
      </c>
      <c r="F30" s="156">
        <f t="shared" si="2"/>
        <v>2104.7750000000001</v>
      </c>
      <c r="G30" s="156">
        <f t="shared" si="5"/>
        <v>86843.453999999998</v>
      </c>
    </row>
    <row r="31" spans="1:13" x14ac:dyDescent="0.35">
      <c r="A31" s="30">
        <f t="shared" si="3"/>
        <v>44287</v>
      </c>
      <c r="B31" s="142">
        <v>16</v>
      </c>
      <c r="C31" s="131">
        <f t="shared" si="1"/>
        <v>86843.453999999998</v>
      </c>
      <c r="D31" s="156">
        <f t="shared" si="0"/>
        <v>332.9</v>
      </c>
      <c r="E31" s="156">
        <f t="shared" si="6"/>
        <v>1771.8750225594301</v>
      </c>
      <c r="F31" s="156">
        <f t="shared" si="2"/>
        <v>2104.7750000000001</v>
      </c>
      <c r="G31" s="156">
        <f t="shared" si="5"/>
        <v>85071.578999999998</v>
      </c>
    </row>
    <row r="32" spans="1:13" x14ac:dyDescent="0.35">
      <c r="A32" s="30">
        <f t="shared" si="3"/>
        <v>44317</v>
      </c>
      <c r="B32" s="142">
        <v>17</v>
      </c>
      <c r="C32" s="131">
        <f t="shared" si="1"/>
        <v>85071.578999999998</v>
      </c>
      <c r="D32" s="156">
        <f t="shared" si="0"/>
        <v>326.108</v>
      </c>
      <c r="E32" s="156">
        <f t="shared" si="6"/>
        <v>1778.6672101459083</v>
      </c>
      <c r="F32" s="156">
        <f t="shared" si="2"/>
        <v>2104.7750000000001</v>
      </c>
      <c r="G32" s="156">
        <f t="shared" si="5"/>
        <v>83292.911999999997</v>
      </c>
    </row>
    <row r="33" spans="1:7" x14ac:dyDescent="0.35">
      <c r="A33" s="30">
        <f t="shared" si="3"/>
        <v>44348</v>
      </c>
      <c r="B33" s="142">
        <v>18</v>
      </c>
      <c r="C33" s="131">
        <f t="shared" si="1"/>
        <v>83292.911999999997</v>
      </c>
      <c r="D33" s="156">
        <f t="shared" si="0"/>
        <v>319.28899999999999</v>
      </c>
      <c r="E33" s="156">
        <f t="shared" si="6"/>
        <v>1785.4854344514674</v>
      </c>
      <c r="F33" s="156">
        <f t="shared" si="2"/>
        <v>2104.7750000000001</v>
      </c>
      <c r="G33" s="156">
        <f t="shared" si="5"/>
        <v>81507.426999999996</v>
      </c>
    </row>
    <row r="34" spans="1:7" x14ac:dyDescent="0.35">
      <c r="A34" s="30">
        <f t="shared" si="3"/>
        <v>44378</v>
      </c>
      <c r="B34" s="142">
        <v>19</v>
      </c>
      <c r="C34" s="131">
        <f t="shared" si="1"/>
        <v>81507.426999999996</v>
      </c>
      <c r="D34" s="156">
        <f t="shared" si="0"/>
        <v>312.44499999999999</v>
      </c>
      <c r="E34" s="156">
        <f t="shared" si="6"/>
        <v>1792.3297952835314</v>
      </c>
      <c r="F34" s="156">
        <f t="shared" si="2"/>
        <v>2104.7750000000001</v>
      </c>
      <c r="G34" s="156">
        <f t="shared" si="5"/>
        <v>79715.096999999994</v>
      </c>
    </row>
    <row r="35" spans="1:7" x14ac:dyDescent="0.35">
      <c r="A35" s="30">
        <f t="shared" si="3"/>
        <v>44409</v>
      </c>
      <c r="B35" s="142">
        <v>20</v>
      </c>
      <c r="C35" s="131">
        <f t="shared" si="1"/>
        <v>79715.096999999994</v>
      </c>
      <c r="D35" s="156">
        <f t="shared" si="0"/>
        <v>305.57499999999999</v>
      </c>
      <c r="E35" s="156">
        <f t="shared" si="6"/>
        <v>1799.2003928321183</v>
      </c>
      <c r="F35" s="156">
        <f t="shared" si="2"/>
        <v>2104.7750000000001</v>
      </c>
      <c r="G35" s="156">
        <f t="shared" si="5"/>
        <v>77915.896999999997</v>
      </c>
    </row>
    <row r="36" spans="1:7" x14ac:dyDescent="0.35">
      <c r="A36" s="30">
        <f t="shared" si="3"/>
        <v>44440</v>
      </c>
      <c r="B36" s="142">
        <v>21</v>
      </c>
      <c r="C36" s="131">
        <f t="shared" si="1"/>
        <v>77915.896999999997</v>
      </c>
      <c r="D36" s="156">
        <f t="shared" si="0"/>
        <v>298.678</v>
      </c>
      <c r="E36" s="156">
        <f t="shared" si="6"/>
        <v>1806.097327671308</v>
      </c>
      <c r="F36" s="156">
        <f t="shared" si="2"/>
        <v>2104.7750000000001</v>
      </c>
      <c r="G36" s="156">
        <f t="shared" si="5"/>
        <v>76109.8</v>
      </c>
    </row>
    <row r="37" spans="1:7" x14ac:dyDescent="0.35">
      <c r="A37" s="30">
        <f t="shared" si="3"/>
        <v>44470</v>
      </c>
      <c r="B37" s="142">
        <v>22</v>
      </c>
      <c r="C37" s="131">
        <f t="shared" si="1"/>
        <v>76109.8</v>
      </c>
      <c r="D37" s="156">
        <f t="shared" si="0"/>
        <v>291.75400000000002</v>
      </c>
      <c r="E37" s="156">
        <f t="shared" si="6"/>
        <v>1813.0207007607146</v>
      </c>
      <c r="F37" s="156">
        <f t="shared" si="2"/>
        <v>2104.7750000000001</v>
      </c>
      <c r="G37" s="156">
        <f t="shared" si="5"/>
        <v>74296.778999999995</v>
      </c>
    </row>
    <row r="38" spans="1:7" x14ac:dyDescent="0.35">
      <c r="A38" s="30">
        <f t="shared" si="3"/>
        <v>44501</v>
      </c>
      <c r="B38" s="142">
        <v>23</v>
      </c>
      <c r="C38" s="131">
        <f t="shared" si="1"/>
        <v>74296.778999999995</v>
      </c>
      <c r="D38" s="156">
        <f t="shared" si="0"/>
        <v>284.80399999999997</v>
      </c>
      <c r="E38" s="156">
        <f t="shared" si="6"/>
        <v>1819.9706134469641</v>
      </c>
      <c r="F38" s="156">
        <f t="shared" si="2"/>
        <v>2104.7750000000001</v>
      </c>
      <c r="G38" s="156">
        <f t="shared" si="5"/>
        <v>72476.808000000005</v>
      </c>
    </row>
    <row r="39" spans="1:7" x14ac:dyDescent="0.35">
      <c r="A39" s="30">
        <f t="shared" si="3"/>
        <v>44531</v>
      </c>
      <c r="B39" s="142">
        <v>24</v>
      </c>
      <c r="C39" s="131">
        <f t="shared" si="1"/>
        <v>72476.808000000005</v>
      </c>
      <c r="D39" s="156">
        <f t="shared" si="0"/>
        <v>277.82799999999997</v>
      </c>
      <c r="E39" s="156">
        <f t="shared" si="6"/>
        <v>1826.9471674651775</v>
      </c>
      <c r="F39" s="156">
        <f t="shared" si="2"/>
        <v>2104.7750000000001</v>
      </c>
      <c r="G39" s="156">
        <f t="shared" si="5"/>
        <v>70649.861000000004</v>
      </c>
    </row>
    <row r="40" spans="1:7" x14ac:dyDescent="0.35">
      <c r="A40" s="30">
        <f t="shared" si="3"/>
        <v>44562</v>
      </c>
      <c r="B40" s="142">
        <v>25</v>
      </c>
      <c r="C40" s="131">
        <f t="shared" si="1"/>
        <v>70649.861000000004</v>
      </c>
      <c r="D40" s="156">
        <f t="shared" si="0"/>
        <v>270.82400000000001</v>
      </c>
      <c r="E40" s="156">
        <f t="shared" si="6"/>
        <v>1833.9504649404605</v>
      </c>
      <c r="F40" s="156">
        <f t="shared" si="2"/>
        <v>2104.7750000000001</v>
      </c>
      <c r="G40" s="156">
        <f t="shared" si="5"/>
        <v>68815.910999999993</v>
      </c>
    </row>
    <row r="41" spans="1:7" x14ac:dyDescent="0.35">
      <c r="A41" s="30">
        <f t="shared" si="3"/>
        <v>44593</v>
      </c>
      <c r="B41" s="142">
        <v>26</v>
      </c>
      <c r="C41" s="131">
        <f t="shared" si="1"/>
        <v>68815.910999999993</v>
      </c>
      <c r="D41" s="156">
        <f t="shared" si="0"/>
        <v>263.79399999999998</v>
      </c>
      <c r="E41" s="156">
        <f t="shared" si="6"/>
        <v>1840.9806083893991</v>
      </c>
      <c r="F41" s="156">
        <f t="shared" si="2"/>
        <v>2104.7750000000001</v>
      </c>
      <c r="G41" s="156">
        <f t="shared" si="5"/>
        <v>66974.929999999993</v>
      </c>
    </row>
    <row r="42" spans="1:7" x14ac:dyDescent="0.35">
      <c r="A42" s="30">
        <f t="shared" si="3"/>
        <v>44621</v>
      </c>
      <c r="B42" s="142">
        <v>27</v>
      </c>
      <c r="C42" s="131">
        <f t="shared" si="1"/>
        <v>66974.929999999993</v>
      </c>
      <c r="D42" s="156">
        <f t="shared" si="0"/>
        <v>256.73700000000002</v>
      </c>
      <c r="E42" s="156">
        <f t="shared" si="6"/>
        <v>1848.0377007215582</v>
      </c>
      <c r="F42" s="156">
        <f t="shared" si="2"/>
        <v>2104.7750000000001</v>
      </c>
      <c r="G42" s="156">
        <f t="shared" si="5"/>
        <v>65126.892</v>
      </c>
    </row>
    <row r="43" spans="1:7" x14ac:dyDescent="0.35">
      <c r="A43" s="30">
        <f t="shared" si="3"/>
        <v>44652</v>
      </c>
      <c r="B43" s="142">
        <v>28</v>
      </c>
      <c r="C43" s="131">
        <f t="shared" si="1"/>
        <v>65126.892</v>
      </c>
      <c r="D43" s="156">
        <f t="shared" si="0"/>
        <v>249.65299999999999</v>
      </c>
      <c r="E43" s="156">
        <f t="shared" si="6"/>
        <v>1855.121845240991</v>
      </c>
      <c r="F43" s="156">
        <f t="shared" si="2"/>
        <v>2104.7750000000001</v>
      </c>
      <c r="G43" s="156">
        <f t="shared" si="5"/>
        <v>63271.77</v>
      </c>
    </row>
    <row r="44" spans="1:7" x14ac:dyDescent="0.35">
      <c r="A44" s="30">
        <f t="shared" si="3"/>
        <v>44682</v>
      </c>
      <c r="B44" s="142">
        <v>29</v>
      </c>
      <c r="C44" s="131">
        <f t="shared" si="1"/>
        <v>63271.77</v>
      </c>
      <c r="D44" s="156">
        <f t="shared" si="0"/>
        <v>242.542</v>
      </c>
      <c r="E44" s="156">
        <f t="shared" si="6"/>
        <v>1862.2331456477482</v>
      </c>
      <c r="F44" s="156">
        <f t="shared" si="2"/>
        <v>2104.7750000000001</v>
      </c>
      <c r="G44" s="156">
        <f t="shared" si="5"/>
        <v>61409.536999999997</v>
      </c>
    </row>
    <row r="45" spans="1:7" x14ac:dyDescent="0.35">
      <c r="A45" s="30">
        <f t="shared" si="3"/>
        <v>44713</v>
      </c>
      <c r="B45" s="142">
        <v>30</v>
      </c>
      <c r="C45" s="131">
        <f t="shared" si="1"/>
        <v>61409.536999999997</v>
      </c>
      <c r="D45" s="156">
        <f t="shared" si="0"/>
        <v>235.40299999999999</v>
      </c>
      <c r="E45" s="156">
        <f t="shared" si="6"/>
        <v>1869.3717060393981</v>
      </c>
      <c r="F45" s="156">
        <f t="shared" si="2"/>
        <v>2104.7750000000001</v>
      </c>
      <c r="G45" s="156">
        <f t="shared" si="5"/>
        <v>59540.165000000001</v>
      </c>
    </row>
    <row r="46" spans="1:7" x14ac:dyDescent="0.35">
      <c r="A46" s="30">
        <f t="shared" si="3"/>
        <v>44743</v>
      </c>
      <c r="B46" s="142">
        <v>31</v>
      </c>
      <c r="C46" s="131">
        <f t="shared" si="1"/>
        <v>59540.165000000001</v>
      </c>
      <c r="D46" s="156">
        <f t="shared" si="0"/>
        <v>228.23699999999999</v>
      </c>
      <c r="E46" s="156">
        <f t="shared" si="6"/>
        <v>1876.5376309125488</v>
      </c>
      <c r="F46" s="156">
        <f t="shared" si="2"/>
        <v>2104.7750000000001</v>
      </c>
      <c r="G46" s="156">
        <f t="shared" si="5"/>
        <v>57663.627</v>
      </c>
    </row>
    <row r="47" spans="1:7" x14ac:dyDescent="0.35">
      <c r="A47" s="30">
        <f t="shared" si="3"/>
        <v>44774</v>
      </c>
      <c r="B47" s="142">
        <v>32</v>
      </c>
      <c r="C47" s="131">
        <f t="shared" si="1"/>
        <v>57663.627</v>
      </c>
      <c r="D47" s="156">
        <f t="shared" si="0"/>
        <v>221.04400000000001</v>
      </c>
      <c r="E47" s="156">
        <f t="shared" si="6"/>
        <v>1883.7310251643803</v>
      </c>
      <c r="F47" s="156">
        <f t="shared" si="2"/>
        <v>2104.7750000000001</v>
      </c>
      <c r="G47" s="156">
        <f t="shared" si="5"/>
        <v>55779.896000000001</v>
      </c>
    </row>
    <row r="48" spans="1:7" x14ac:dyDescent="0.35">
      <c r="A48" s="30">
        <f t="shared" si="3"/>
        <v>44805</v>
      </c>
      <c r="B48" s="142">
        <v>33</v>
      </c>
      <c r="C48" s="131">
        <f t="shared" si="1"/>
        <v>55779.896000000001</v>
      </c>
      <c r="D48" s="156">
        <f t="shared" si="0"/>
        <v>213.82300000000001</v>
      </c>
      <c r="E48" s="156">
        <f t="shared" si="6"/>
        <v>1890.9519940941773</v>
      </c>
      <c r="F48" s="156">
        <f t="shared" si="2"/>
        <v>2104.7750000000001</v>
      </c>
      <c r="G48" s="156">
        <f t="shared" si="5"/>
        <v>53888.944000000003</v>
      </c>
    </row>
    <row r="49" spans="1:7" x14ac:dyDescent="0.35">
      <c r="A49" s="30">
        <f t="shared" si="3"/>
        <v>44835</v>
      </c>
      <c r="B49" s="142">
        <v>34</v>
      </c>
      <c r="C49" s="131">
        <f t="shared" si="1"/>
        <v>53888.944000000003</v>
      </c>
      <c r="D49" s="156">
        <f t="shared" si="0"/>
        <v>206.57400000000001</v>
      </c>
      <c r="E49" s="156">
        <f t="shared" si="6"/>
        <v>1898.2006434048715</v>
      </c>
      <c r="F49" s="156">
        <f t="shared" si="2"/>
        <v>2104.7750000000001</v>
      </c>
      <c r="G49" s="156">
        <f t="shared" si="5"/>
        <v>51990.743000000002</v>
      </c>
    </row>
    <row r="50" spans="1:7" x14ac:dyDescent="0.35">
      <c r="A50" s="30">
        <f t="shared" si="3"/>
        <v>44866</v>
      </c>
      <c r="B50" s="142">
        <v>35</v>
      </c>
      <c r="C50" s="131">
        <f t="shared" si="1"/>
        <v>51990.743000000002</v>
      </c>
      <c r="D50" s="156">
        <f t="shared" si="0"/>
        <v>199.298</v>
      </c>
      <c r="E50" s="156">
        <f t="shared" si="6"/>
        <v>1905.4770792045902</v>
      </c>
      <c r="F50" s="156">
        <f t="shared" si="2"/>
        <v>2104.7750000000001</v>
      </c>
      <c r="G50" s="156">
        <f t="shared" si="5"/>
        <v>50085.266000000003</v>
      </c>
    </row>
    <row r="51" spans="1:7" x14ac:dyDescent="0.35">
      <c r="A51" s="30">
        <f t="shared" si="3"/>
        <v>44896</v>
      </c>
      <c r="B51" s="142">
        <v>36</v>
      </c>
      <c r="C51" s="131">
        <f t="shared" si="1"/>
        <v>50085.266000000003</v>
      </c>
      <c r="D51" s="156">
        <f t="shared" si="0"/>
        <v>191.994</v>
      </c>
      <c r="E51" s="156">
        <f t="shared" si="6"/>
        <v>1912.7814080082076</v>
      </c>
      <c r="F51" s="156">
        <f t="shared" si="2"/>
        <v>2104.7750000000001</v>
      </c>
      <c r="G51" s="156">
        <f t="shared" si="5"/>
        <v>48172.485000000001</v>
      </c>
    </row>
    <row r="52" spans="1:7" x14ac:dyDescent="0.35">
      <c r="A52" s="30">
        <f t="shared" si="3"/>
        <v>44927</v>
      </c>
      <c r="B52" s="142">
        <v>37</v>
      </c>
      <c r="C52" s="131">
        <f t="shared" si="1"/>
        <v>48172.485000000001</v>
      </c>
      <c r="D52" s="156">
        <f t="shared" si="0"/>
        <v>184.661</v>
      </c>
      <c r="E52" s="156">
        <f t="shared" si="6"/>
        <v>1920.1137367389058</v>
      </c>
      <c r="F52" s="156">
        <f t="shared" si="2"/>
        <v>2104.7750000000001</v>
      </c>
      <c r="G52" s="156">
        <f t="shared" si="5"/>
        <v>46252.370999999999</v>
      </c>
    </row>
    <row r="53" spans="1:7" x14ac:dyDescent="0.35">
      <c r="A53" s="30">
        <f t="shared" si="3"/>
        <v>44958</v>
      </c>
      <c r="B53" s="142">
        <v>38</v>
      </c>
      <c r="C53" s="131">
        <f t="shared" si="1"/>
        <v>46252.370999999999</v>
      </c>
      <c r="D53" s="156">
        <f t="shared" si="0"/>
        <v>177.30099999999999</v>
      </c>
      <c r="E53" s="156">
        <f t="shared" si="6"/>
        <v>1927.4741727297385</v>
      </c>
      <c r="F53" s="156">
        <f t="shared" si="2"/>
        <v>2104.7750000000001</v>
      </c>
      <c r="G53" s="156">
        <f t="shared" si="5"/>
        <v>44324.896999999997</v>
      </c>
    </row>
    <row r="54" spans="1:7" x14ac:dyDescent="0.35">
      <c r="A54" s="30">
        <f t="shared" si="3"/>
        <v>44986</v>
      </c>
      <c r="B54" s="142">
        <v>39</v>
      </c>
      <c r="C54" s="131">
        <f t="shared" si="1"/>
        <v>44324.896999999997</v>
      </c>
      <c r="D54" s="156">
        <f t="shared" si="0"/>
        <v>169.91200000000001</v>
      </c>
      <c r="E54" s="156">
        <f t="shared" si="6"/>
        <v>1934.8628237252024</v>
      </c>
      <c r="F54" s="156">
        <f t="shared" si="2"/>
        <v>2104.7750000000001</v>
      </c>
      <c r="G54" s="156">
        <f t="shared" si="5"/>
        <v>42390.034</v>
      </c>
    </row>
    <row r="55" spans="1:7" x14ac:dyDescent="0.35">
      <c r="A55" s="30">
        <f t="shared" si="3"/>
        <v>45017</v>
      </c>
      <c r="B55" s="142">
        <v>40</v>
      </c>
      <c r="C55" s="131">
        <f t="shared" si="1"/>
        <v>42390.034</v>
      </c>
      <c r="D55" s="156">
        <f t="shared" si="0"/>
        <v>162.495</v>
      </c>
      <c r="E55" s="156">
        <f t="shared" si="6"/>
        <v>1942.2797978828155</v>
      </c>
      <c r="F55" s="156">
        <f t="shared" si="2"/>
        <v>2104.7750000000001</v>
      </c>
      <c r="G55" s="156">
        <f t="shared" si="5"/>
        <v>40447.754000000001</v>
      </c>
    </row>
    <row r="56" spans="1:7" x14ac:dyDescent="0.35">
      <c r="A56" s="30">
        <f t="shared" si="3"/>
        <v>45047</v>
      </c>
      <c r="B56" s="142">
        <v>41</v>
      </c>
      <c r="C56" s="131">
        <f t="shared" si="1"/>
        <v>40447.754000000001</v>
      </c>
      <c r="D56" s="156">
        <f t="shared" si="0"/>
        <v>155.05000000000001</v>
      </c>
      <c r="E56" s="156">
        <f t="shared" si="6"/>
        <v>1949.7252037746998</v>
      </c>
      <c r="F56" s="156">
        <f t="shared" si="2"/>
        <v>2104.7750000000001</v>
      </c>
      <c r="G56" s="156">
        <f t="shared" si="5"/>
        <v>38498.029000000002</v>
      </c>
    </row>
    <row r="57" spans="1:7" x14ac:dyDescent="0.35">
      <c r="A57" s="30">
        <f t="shared" si="3"/>
        <v>45078</v>
      </c>
      <c r="B57" s="142">
        <v>42</v>
      </c>
      <c r="C57" s="131">
        <f t="shared" si="1"/>
        <v>38498.029000000002</v>
      </c>
      <c r="D57" s="156">
        <f t="shared" si="0"/>
        <v>147.57599999999999</v>
      </c>
      <c r="E57" s="156">
        <f t="shared" si="6"/>
        <v>1957.1991503891695</v>
      </c>
      <c r="F57" s="156">
        <f t="shared" si="2"/>
        <v>2104.7750000000001</v>
      </c>
      <c r="G57" s="156">
        <f t="shared" si="5"/>
        <v>36540.83</v>
      </c>
    </row>
    <row r="58" spans="1:7" x14ac:dyDescent="0.35">
      <c r="A58" s="30">
        <f t="shared" si="3"/>
        <v>45108</v>
      </c>
      <c r="B58" s="142">
        <v>43</v>
      </c>
      <c r="C58" s="131">
        <f t="shared" si="1"/>
        <v>36540.83</v>
      </c>
      <c r="D58" s="156">
        <f t="shared" si="0"/>
        <v>140.07300000000001</v>
      </c>
      <c r="E58" s="156">
        <f t="shared" si="6"/>
        <v>1964.7017471323279</v>
      </c>
      <c r="F58" s="156">
        <f t="shared" si="2"/>
        <v>2104.7750000000001</v>
      </c>
      <c r="G58" s="156">
        <f t="shared" si="5"/>
        <v>34576.127999999997</v>
      </c>
    </row>
    <row r="59" spans="1:7" x14ac:dyDescent="0.35">
      <c r="A59" s="30">
        <f t="shared" si="3"/>
        <v>45139</v>
      </c>
      <c r="B59" s="142">
        <v>44</v>
      </c>
      <c r="C59" s="131">
        <f t="shared" si="1"/>
        <v>34576.127999999997</v>
      </c>
      <c r="D59" s="156">
        <f t="shared" si="0"/>
        <v>132.542</v>
      </c>
      <c r="E59" s="156">
        <f t="shared" si="6"/>
        <v>1972.2331038296684</v>
      </c>
      <c r="F59" s="156">
        <f t="shared" si="2"/>
        <v>2104.7750000000001</v>
      </c>
      <c r="G59" s="156">
        <f t="shared" si="5"/>
        <v>32603.895</v>
      </c>
    </row>
    <row r="60" spans="1:7" x14ac:dyDescent="0.35">
      <c r="A60" s="30">
        <f t="shared" si="3"/>
        <v>45170</v>
      </c>
      <c r="B60" s="142">
        <v>45</v>
      </c>
      <c r="C60" s="131">
        <f t="shared" si="1"/>
        <v>32603.895</v>
      </c>
      <c r="D60" s="156">
        <f t="shared" si="0"/>
        <v>124.982</v>
      </c>
      <c r="E60" s="156">
        <f t="shared" si="6"/>
        <v>1979.7933307276821</v>
      </c>
      <c r="F60" s="156">
        <f t="shared" si="2"/>
        <v>2104.7750000000001</v>
      </c>
      <c r="G60" s="156">
        <f t="shared" si="5"/>
        <v>30624.101999999999</v>
      </c>
    </row>
    <row r="61" spans="1:7" x14ac:dyDescent="0.35">
      <c r="A61" s="30">
        <f t="shared" si="3"/>
        <v>45200</v>
      </c>
      <c r="B61" s="142">
        <v>46</v>
      </c>
      <c r="C61" s="131">
        <f t="shared" si="1"/>
        <v>30624.101999999999</v>
      </c>
      <c r="D61" s="156">
        <f t="shared" si="0"/>
        <v>117.392</v>
      </c>
      <c r="E61" s="156">
        <f t="shared" si="6"/>
        <v>1987.3825384954716</v>
      </c>
      <c r="F61" s="156">
        <f t="shared" si="2"/>
        <v>2104.7750000000001</v>
      </c>
      <c r="G61" s="156">
        <f t="shared" si="5"/>
        <v>28636.719000000001</v>
      </c>
    </row>
    <row r="62" spans="1:7" x14ac:dyDescent="0.35">
      <c r="A62" s="30">
        <f t="shared" si="3"/>
        <v>45231</v>
      </c>
      <c r="B62" s="142">
        <v>47</v>
      </c>
      <c r="C62" s="131">
        <f t="shared" si="1"/>
        <v>28636.719000000001</v>
      </c>
      <c r="D62" s="156">
        <f t="shared" si="0"/>
        <v>109.774</v>
      </c>
      <c r="E62" s="156">
        <f t="shared" si="6"/>
        <v>1995.0008382263711</v>
      </c>
      <c r="F62" s="156">
        <f t="shared" si="2"/>
        <v>2104.7750000000001</v>
      </c>
      <c r="G62" s="156">
        <f t="shared" si="5"/>
        <v>26641.718000000001</v>
      </c>
    </row>
    <row r="63" spans="1:7" x14ac:dyDescent="0.35">
      <c r="A63" s="30">
        <f t="shared" si="3"/>
        <v>45261</v>
      </c>
      <c r="B63" s="142">
        <v>48</v>
      </c>
      <c r="C63" s="131">
        <f t="shared" si="1"/>
        <v>26641.718000000001</v>
      </c>
      <c r="D63" s="156">
        <f t="shared" si="0"/>
        <v>102.127</v>
      </c>
      <c r="E63" s="156">
        <f t="shared" si="6"/>
        <v>2002.6483414395721</v>
      </c>
      <c r="F63" s="156">
        <f t="shared" si="2"/>
        <v>2104.7750000000001</v>
      </c>
      <c r="G63" s="156">
        <f t="shared" si="5"/>
        <v>24639.07</v>
      </c>
    </row>
    <row r="64" spans="1:7" x14ac:dyDescent="0.35">
      <c r="A64" s="30">
        <f t="shared" si="3"/>
        <v>45292</v>
      </c>
      <c r="B64" s="142">
        <v>49</v>
      </c>
      <c r="C64" s="131">
        <f t="shared" si="1"/>
        <v>24639.07</v>
      </c>
      <c r="D64" s="156">
        <f t="shared" si="0"/>
        <v>94.45</v>
      </c>
      <c r="E64" s="156">
        <f t="shared" si="6"/>
        <v>2010.3251600817571</v>
      </c>
      <c r="F64" s="156">
        <f t="shared" si="2"/>
        <v>2104.7750000000001</v>
      </c>
      <c r="G64" s="156">
        <f t="shared" si="5"/>
        <v>22628.744999999999</v>
      </c>
    </row>
    <row r="65" spans="1:7" x14ac:dyDescent="0.35">
      <c r="A65" s="30">
        <f t="shared" si="3"/>
        <v>45323</v>
      </c>
      <c r="B65" s="142">
        <v>50</v>
      </c>
      <c r="C65" s="131">
        <f t="shared" si="1"/>
        <v>22628.744999999999</v>
      </c>
      <c r="D65" s="156">
        <f t="shared" si="0"/>
        <v>86.744</v>
      </c>
      <c r="E65" s="156">
        <f t="shared" si="6"/>
        <v>2018.0314065287371</v>
      </c>
      <c r="F65" s="156">
        <f t="shared" si="2"/>
        <v>2104.7750000000001</v>
      </c>
      <c r="G65" s="156">
        <f t="shared" si="5"/>
        <v>20610.714</v>
      </c>
    </row>
    <row r="66" spans="1:7" x14ac:dyDescent="0.35">
      <c r="A66" s="30">
        <f t="shared" si="3"/>
        <v>45352</v>
      </c>
      <c r="B66" s="142">
        <v>51</v>
      </c>
      <c r="C66" s="131">
        <f t="shared" si="1"/>
        <v>20610.714</v>
      </c>
      <c r="D66" s="156">
        <f t="shared" si="0"/>
        <v>79.007999999999996</v>
      </c>
      <c r="E66" s="156">
        <f t="shared" si="6"/>
        <v>2025.7671935870974</v>
      </c>
      <c r="F66" s="156">
        <f t="shared" si="2"/>
        <v>2104.7750000000001</v>
      </c>
      <c r="G66" s="156">
        <f t="shared" si="5"/>
        <v>18584.947</v>
      </c>
    </row>
    <row r="67" spans="1:7" x14ac:dyDescent="0.35">
      <c r="A67" s="30">
        <f t="shared" si="3"/>
        <v>45383</v>
      </c>
      <c r="B67" s="142">
        <v>52</v>
      </c>
      <c r="C67" s="131">
        <f t="shared" si="1"/>
        <v>18584.947</v>
      </c>
      <c r="D67" s="156">
        <f t="shared" si="0"/>
        <v>71.242000000000004</v>
      </c>
      <c r="E67" s="156">
        <f t="shared" si="6"/>
        <v>2033.5326344958478</v>
      </c>
      <c r="F67" s="156">
        <f t="shared" si="2"/>
        <v>2104.7750000000001</v>
      </c>
      <c r="G67" s="156">
        <f t="shared" si="5"/>
        <v>16551.414000000001</v>
      </c>
    </row>
    <row r="68" spans="1:7" x14ac:dyDescent="0.35">
      <c r="A68" s="30">
        <f t="shared" si="3"/>
        <v>45413</v>
      </c>
      <c r="B68" s="142">
        <v>53</v>
      </c>
      <c r="C68" s="131">
        <f t="shared" si="1"/>
        <v>16551.414000000001</v>
      </c>
      <c r="D68" s="156">
        <f t="shared" si="0"/>
        <v>63.447000000000003</v>
      </c>
      <c r="E68" s="156">
        <f t="shared" si="6"/>
        <v>2041.327842928082</v>
      </c>
      <c r="F68" s="156">
        <f t="shared" si="2"/>
        <v>2104.7750000000001</v>
      </c>
      <c r="G68" s="156">
        <f t="shared" si="5"/>
        <v>14510.085999999999</v>
      </c>
    </row>
    <row r="69" spans="1:7" x14ac:dyDescent="0.35">
      <c r="A69" s="30">
        <f t="shared" si="3"/>
        <v>45444</v>
      </c>
      <c r="B69" s="142">
        <v>54</v>
      </c>
      <c r="C69" s="131">
        <f t="shared" si="1"/>
        <v>14510.085999999999</v>
      </c>
      <c r="D69" s="156">
        <f t="shared" si="0"/>
        <v>55.622</v>
      </c>
      <c r="E69" s="156">
        <f t="shared" si="6"/>
        <v>2049.1529329926393</v>
      </c>
      <c r="F69" s="156">
        <f t="shared" si="2"/>
        <v>2104.7750000000001</v>
      </c>
      <c r="G69" s="156">
        <f t="shared" si="5"/>
        <v>12460.933000000001</v>
      </c>
    </row>
    <row r="70" spans="1:7" x14ac:dyDescent="0.35">
      <c r="A70" s="30">
        <f t="shared" si="3"/>
        <v>45474</v>
      </c>
      <c r="B70" s="142">
        <v>55</v>
      </c>
      <c r="C70" s="131">
        <f t="shared" si="1"/>
        <v>12460.933000000001</v>
      </c>
      <c r="D70" s="156">
        <f t="shared" si="0"/>
        <v>47.767000000000003</v>
      </c>
      <c r="E70" s="156">
        <f t="shared" si="6"/>
        <v>2057.0080192357777</v>
      </c>
      <c r="F70" s="156">
        <f t="shared" si="2"/>
        <v>2104.7750000000001</v>
      </c>
      <c r="G70" s="156">
        <f t="shared" si="5"/>
        <v>10403.924999999999</v>
      </c>
    </row>
    <row r="71" spans="1:7" x14ac:dyDescent="0.35">
      <c r="A71" s="30">
        <f t="shared" si="3"/>
        <v>45505</v>
      </c>
      <c r="B71" s="142">
        <v>56</v>
      </c>
      <c r="C71" s="131">
        <f t="shared" si="1"/>
        <v>10403.924999999999</v>
      </c>
      <c r="D71" s="156">
        <f t="shared" si="0"/>
        <v>39.881999999999998</v>
      </c>
      <c r="E71" s="156">
        <f t="shared" si="6"/>
        <v>2064.8932166428485</v>
      </c>
      <c r="F71" s="156">
        <f t="shared" si="2"/>
        <v>2104.7750000000001</v>
      </c>
      <c r="G71" s="156">
        <f t="shared" si="5"/>
        <v>8339.0319999999992</v>
      </c>
    </row>
    <row r="72" spans="1:7" x14ac:dyDescent="0.35">
      <c r="A72" s="30">
        <f t="shared" si="3"/>
        <v>45536</v>
      </c>
      <c r="B72" s="142">
        <v>57</v>
      </c>
      <c r="C72" s="131">
        <f t="shared" si="1"/>
        <v>8339.0319999999992</v>
      </c>
      <c r="D72" s="156">
        <f t="shared" si="0"/>
        <v>31.966000000000001</v>
      </c>
      <c r="E72" s="156">
        <f t="shared" si="6"/>
        <v>2072.8086406399793</v>
      </c>
      <c r="F72" s="156">
        <f t="shared" si="2"/>
        <v>2104.7750000000001</v>
      </c>
      <c r="G72" s="156">
        <f t="shared" si="5"/>
        <v>6266.223</v>
      </c>
    </row>
    <row r="73" spans="1:7" x14ac:dyDescent="0.35">
      <c r="A73" s="30">
        <f t="shared" si="3"/>
        <v>45566</v>
      </c>
      <c r="B73" s="142">
        <v>58</v>
      </c>
      <c r="C73" s="131">
        <f t="shared" si="1"/>
        <v>6266.223</v>
      </c>
      <c r="D73" s="156">
        <f t="shared" si="0"/>
        <v>24.021000000000001</v>
      </c>
      <c r="E73" s="156">
        <f t="shared" si="6"/>
        <v>2080.7544070957656</v>
      </c>
      <c r="F73" s="156">
        <f t="shared" si="2"/>
        <v>2104.7750000000001</v>
      </c>
      <c r="G73" s="156">
        <f t="shared" si="5"/>
        <v>4185.4690000000001</v>
      </c>
    </row>
    <row r="74" spans="1:7" x14ac:dyDescent="0.35">
      <c r="A74" s="30">
        <f t="shared" si="3"/>
        <v>45597</v>
      </c>
      <c r="B74" s="142">
        <v>59</v>
      </c>
      <c r="C74" s="131">
        <f t="shared" si="1"/>
        <v>4185.4690000000001</v>
      </c>
      <c r="D74" s="156">
        <f t="shared" si="0"/>
        <v>16.044</v>
      </c>
      <c r="E74" s="156">
        <f t="shared" si="6"/>
        <v>2088.7306323229664</v>
      </c>
      <c r="F74" s="156">
        <f t="shared" si="2"/>
        <v>2104.7750000000001</v>
      </c>
      <c r="G74" s="156">
        <f t="shared" si="5"/>
        <v>2096.7379999999998</v>
      </c>
    </row>
    <row r="75" spans="1:7" x14ac:dyDescent="0.35">
      <c r="A75" s="30">
        <f t="shared" si="3"/>
        <v>45627</v>
      </c>
      <c r="B75" s="142">
        <v>60</v>
      </c>
      <c r="C75" s="131">
        <f t="shared" si="1"/>
        <v>2096.7379999999998</v>
      </c>
      <c r="D75" s="156">
        <f t="shared" si="0"/>
        <v>8.0370000000000008</v>
      </c>
      <c r="E75" s="156">
        <f t="shared" si="6"/>
        <v>2096.7374330802045</v>
      </c>
      <c r="F75" s="156">
        <f t="shared" si="2"/>
        <v>2104.7750000000001</v>
      </c>
      <c r="G75" s="156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0F489AC-501A-46CE-A429-7743FF179BC6}">
  <ds:schemaRefs>
    <ds:schemaRef ds:uri="9b75d5ef-9f4b-4445-abe8-84a77c292844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3</vt:lpstr>
      <vt:lpstr>Annuiteetgraafik</vt:lpstr>
      <vt:lpstr>Annuiteetgraafik_lisa 6.1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Anu Irval</cp:lastModifiedBy>
  <cp:lastPrinted>2010-12-22T22:08:13Z</cp:lastPrinted>
  <dcterms:created xsi:type="dcterms:W3CDTF">2009-11-20T06:24:07Z</dcterms:created>
  <dcterms:modified xsi:type="dcterms:W3CDTF">2020-03-18T13:58:36Z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